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leb\Desktop\"/>
    </mc:Choice>
  </mc:AlternateContent>
  <workbookProtection workbookAlgorithmName="SHA-512" workbookHashValue="rzUyUM5GBt4hqMcDQYntMgt0WnCA8okYZB0l/25gWeJV6q71BUzNOLPRCDGZsWJ1m1hEGTxTiRqMaxjW4N/dgw==" workbookSaltValue="2x4EbbVtY3MoDf/NfpIuzg==" workbookSpinCount="100000" lockStructure="1"/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C11" i="1" s="1"/>
  <c r="I17" i="1" s="1"/>
  <c r="M12" i="1" l="1"/>
  <c r="M11" i="1" s="1"/>
  <c r="D11" i="1" s="1"/>
  <c r="G25" i="1"/>
  <c r="G24" i="1"/>
  <c r="G7" i="1" l="1"/>
  <c r="G4" i="1"/>
  <c r="G23" i="1" l="1"/>
  <c r="G19" i="1" l="1"/>
</calcChain>
</file>

<file path=xl/sharedStrings.xml><?xml version="1.0" encoding="utf-8"?>
<sst xmlns="http://schemas.openxmlformats.org/spreadsheetml/2006/main" count="29" uniqueCount="28">
  <si>
    <t>Downlands Water Supply</t>
  </si>
  <si>
    <r>
      <t>Area
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) </t>
    </r>
  </si>
  <si>
    <t>Total 
Dwellings</t>
  </si>
  <si>
    <t>Fees Calculator</t>
  </si>
  <si>
    <t>Is this a new connection?</t>
  </si>
  <si>
    <t>How many additional units?</t>
  </si>
  <si>
    <t>Total Fees:</t>
  </si>
  <si>
    <t>Breakdown:</t>
  </si>
  <si>
    <t xml:space="preserve"> Timaru District Council - Application Fee</t>
  </si>
  <si>
    <t>Downlands - Units of Water</t>
  </si>
  <si>
    <t>Downlands - New Tank Connection</t>
  </si>
  <si>
    <t>Downlands - Rejet Fee</t>
  </si>
  <si>
    <t>1 Unit = 1000 Litres/day.</t>
  </si>
  <si>
    <t>Your total may be indicative only. Your invoice will be sent
 along with the issue of your Services Consent.</t>
  </si>
  <si>
    <t>Minimum Storage
 (Litres)</t>
  </si>
  <si>
    <t>Allocation Calculator Including Indicative Fees</t>
  </si>
  <si>
    <t>Please note that this does not include the cost of physical pipework. You will need to get a quote from an approved contractor.</t>
  </si>
  <si>
    <t>Your New
Allocation
(Units):</t>
  </si>
  <si>
    <t>acres to hectares Conversion</t>
  </si>
  <si>
    <t xml:space="preserve">Area
(acres) </t>
  </si>
  <si>
    <t>Area
(hectares)</t>
  </si>
  <si>
    <t>Area of Property
(hectares)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</si>
  <si>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to hectares Conversion</t>
    </r>
  </si>
  <si>
    <t>Interact with green cells. Your Calculation will be automatic.</t>
  </si>
  <si>
    <t>Half units are only available for allocations above 1.0 and up to 3.0 Units.
Your allocation may be further rounded during the application process.</t>
  </si>
  <si>
    <t>Existing Allocation if known (Units)</t>
  </si>
  <si>
    <t>Thank you for reviewing the water allocation to your property.
However, your property is not entitled to any more water
under the current Downlands Water Supply Policy.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</si>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</sst>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.00_);[Red]\(&quot;$&quot;#,##0.00\)"/>
    <numFmt numFmtId="165" formatCode="_-* #,##0.0_-;\-* #,##0.0_-;_-* &quot;-&quot;?_-;_-@_-"/>
    <numFmt numFmtId="166" formatCode="0.0"/>
    <numFmt numFmtId="167" formatCode="&quot;$&quot;#,##0.00"/>
    <numFmt numFmtId="168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darkUp">
        <fgColor rgb="FFFFFF0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/>
    <xf numFmtId="0" fontId="0" fillId="0" borderId="6" xfId="0" applyBorder="1"/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0" xfId="0" applyFont="1" applyFill="1" applyBorder="1" applyAlignment="1"/>
    <xf numFmtId="2" fontId="0" fillId="0" borderId="1" xfId="0" applyNumberFormat="1" applyBorder="1"/>
    <xf numFmtId="0" fontId="0" fillId="4" borderId="0" xfId="0" applyFill="1" applyBorder="1"/>
    <xf numFmtId="164" fontId="0" fillId="0" borderId="13" xfId="0" applyNumberFormat="1" applyBorder="1" applyProtection="1">
      <protection hidden="1"/>
    </xf>
    <xf numFmtId="167" fontId="0" fillId="0" borderId="18" xfId="0" applyNumberFormat="1" applyBorder="1" applyProtection="1">
      <protection hidden="1"/>
    </xf>
    <xf numFmtId="164" fontId="0" fillId="0" borderId="19" xfId="0" applyNumberFormat="1" applyBorder="1" applyProtection="1">
      <protection hidden="1"/>
    </xf>
    <xf numFmtId="168" fontId="0" fillId="0" borderId="0" xfId="0" applyNumberFormat="1"/>
    <xf numFmtId="0" fontId="7" fillId="0" borderId="0" xfId="0" applyFont="1"/>
    <xf numFmtId="0" fontId="4" fillId="2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0" fillId="2" borderId="5" xfId="0" applyFill="1" applyBorder="1" applyProtection="1">
      <protection locked="0"/>
    </xf>
    <xf numFmtId="165" fontId="4" fillId="0" borderId="10" xfId="0" applyNumberFormat="1" applyFont="1" applyBorder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0" fillId="0" borderId="8" xfId="0" applyBorder="1"/>
    <xf numFmtId="3" fontId="4" fillId="0" borderId="10" xfId="0" applyNumberFormat="1" applyFont="1" applyBorder="1"/>
    <xf numFmtId="0" fontId="0" fillId="4" borderId="8" xfId="0" applyFill="1" applyBorder="1"/>
    <xf numFmtId="0" fontId="0" fillId="4" borderId="20" xfId="0" applyFill="1" applyBorder="1"/>
    <xf numFmtId="0" fontId="6" fillId="4" borderId="8" xfId="0" applyFont="1" applyFill="1" applyBorder="1"/>
    <xf numFmtId="0" fontId="1" fillId="4" borderId="8" xfId="0" applyFont="1" applyFill="1" applyBorder="1"/>
    <xf numFmtId="0" fontId="0" fillId="0" borderId="20" xfId="0" applyBorder="1"/>
    <xf numFmtId="167" fontId="0" fillId="0" borderId="6" xfId="0" applyNumberFormat="1" applyBorder="1" applyProtection="1">
      <protection hidden="1"/>
    </xf>
    <xf numFmtId="165" fontId="7" fillId="0" borderId="0" xfId="0" applyNumberFormat="1" applyFont="1"/>
    <xf numFmtId="0" fontId="0" fillId="4" borderId="27" xfId="0" applyFill="1" applyBorder="1"/>
    <xf numFmtId="165" fontId="0" fillId="5" borderId="15" xfId="0" applyNumberFormat="1" applyFill="1" applyBorder="1" applyAlignment="1">
      <alignment horizontal="center"/>
    </xf>
    <xf numFmtId="0" fontId="7" fillId="0" borderId="0" xfId="0" applyFont="1" applyBorder="1"/>
    <xf numFmtId="166" fontId="0" fillId="2" borderId="18" xfId="0" applyNumberFormat="1" applyFill="1" applyBorder="1" applyAlignment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0" fillId="0" borderId="0" xfId="0" applyFont="1"/>
    <xf numFmtId="0" fontId="0" fillId="4" borderId="14" xfId="0" applyFill="1" applyBorder="1"/>
    <xf numFmtId="0" fontId="0" fillId="4" borderId="0" xfId="0" applyFill="1"/>
    <xf numFmtId="0" fontId="0" fillId="4" borderId="23" xfId="0" applyFill="1" applyBorder="1"/>
    <xf numFmtId="0" fontId="0" fillId="4" borderId="24" xfId="0" applyFill="1" applyBorder="1"/>
    <xf numFmtId="0" fontId="0" fillId="4" borderId="26" xfId="0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left" vertical="top"/>
    </xf>
    <xf numFmtId="0" fontId="6" fillId="4" borderId="16" xfId="0" applyFont="1" applyFill="1" applyBorder="1" applyAlignment="1">
      <alignment horizontal="left" vertical="top"/>
    </xf>
    <xf numFmtId="0" fontId="6" fillId="4" borderId="17" xfId="0" applyFont="1" applyFill="1" applyBorder="1" applyAlignment="1">
      <alignment horizontal="left" vertical="top"/>
    </xf>
    <xf numFmtId="16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9" fillId="4" borderId="2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20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7" fillId="4" borderId="19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</cellXfs>
  <cellStyles count="1">
    <cellStyle name="Normal" xfId="0" builtinId="0"/>
  </cellStyles>
  <dxfs count="15">
    <dxf>
      <font>
        <color theme="4" tint="-0.24994659260841701"/>
      </font>
      <fill>
        <patternFill>
          <bgColor theme="4" tint="-0.24994659260841701"/>
        </patternFill>
      </fill>
    </dxf>
    <dxf>
      <font>
        <color theme="0"/>
      </font>
    </dxf>
    <dxf>
      <font>
        <color theme="4" tint="-0.2499465926084170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4" tint="-0.24994659260841701"/>
      </font>
    </dxf>
    <dxf>
      <font>
        <color theme="0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0"/>
      </font>
    </dxf>
    <dxf>
      <font>
        <b val="0"/>
        <i val="0"/>
        <color theme="4" tint="-0.24994659260841701"/>
      </font>
    </dxf>
    <dxf>
      <font>
        <color theme="0"/>
      </font>
    </dxf>
    <dxf>
      <font>
        <color theme="0"/>
      </font>
      <numFmt numFmtId="0" formatCode="General"/>
    </dxf>
  </dxfs>
  <tableStyles count="0" defaultTableStyle="TableStyleMedium2" defaultPivotStyle="PivotStyleLight16"/>
  <colors>
    <mruColors>
      <color rgb="FF99FF9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95251</xdr:rowOff>
    </xdr:from>
    <xdr:ext cx="4162425" cy="1314450"/>
    <xdr:sp macro="" textlink="">
      <xdr:nvSpPr>
        <xdr:cNvPr id="2" name="TextBox 1"/>
        <xdr:cNvSpPr txBox="1"/>
      </xdr:nvSpPr>
      <xdr:spPr>
        <a:xfrm>
          <a:off x="0" y="590551"/>
          <a:ext cx="4162425" cy="13144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NZ" sz="1100"/>
            <a:t>What you will need for this calculation: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NZ" sz="1100"/>
            <a:t>The</a:t>
          </a:r>
          <a:r>
            <a:rPr lang="en-NZ" sz="1100" baseline="0"/>
            <a:t> total area of your property in hectares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NZ" sz="1100" baseline="0"/>
            <a:t>The total number of dwellings on your property</a:t>
          </a:r>
        </a:p>
        <a:p>
          <a:pPr marL="0" indent="0">
            <a:buFont typeface="Arial" panose="020B0604020202020204" pitchFamily="34" charset="0"/>
            <a:buNone/>
          </a:pPr>
          <a:r>
            <a:rPr lang="en-NZ" sz="1100"/>
            <a:t>The</a:t>
          </a:r>
          <a:r>
            <a:rPr lang="en-NZ" sz="1100" baseline="0"/>
            <a:t> allocation is calculated from the latest figures calculated in the </a:t>
          </a:r>
        </a:p>
        <a:p>
          <a:pPr marL="0" indent="0">
            <a:buFont typeface="Arial" panose="020B0604020202020204" pitchFamily="34" charset="0"/>
            <a:buNone/>
          </a:pPr>
          <a:r>
            <a:rPr lang="en-NZ" sz="1100" baseline="0"/>
            <a:t>Downlands Water Supply policy.</a:t>
          </a:r>
        </a:p>
        <a:p>
          <a:pPr marL="0" indent="0">
            <a:buFont typeface="Arial" panose="020B0604020202020204" pitchFamily="34" charset="0"/>
            <a:buNone/>
          </a:pPr>
          <a:r>
            <a:rPr lang="en-NZ" sz="1100" baseline="0"/>
            <a:t>Note this is not valid for Pareora Township or St Andrews Water Supply.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3" workbookViewId="0">
      <selection activeCell="I15" sqref="I15"/>
    </sheetView>
  </sheetViews>
  <sheetFormatPr defaultRowHeight="15" x14ac:dyDescent="0.25"/>
  <cols>
    <col min="1" max="1" width="16.7109375" customWidth="1"/>
    <col min="2" max="2" width="13.42578125" customWidth="1"/>
    <col min="3" max="3" width="18.42578125" customWidth="1"/>
    <col min="4" max="4" width="13.42578125" customWidth="1"/>
    <col min="6" max="6" width="13.7109375" customWidth="1"/>
    <col min="7" max="7" width="13.85546875" customWidth="1"/>
  </cols>
  <sheetData>
    <row r="1" spans="1:20" ht="19.5" thickBot="1" x14ac:dyDescent="0.35">
      <c r="A1" s="42" t="s">
        <v>0</v>
      </c>
      <c r="B1" s="43"/>
      <c r="C1" s="43"/>
      <c r="D1" s="44"/>
    </row>
    <row r="2" spans="1:20" ht="19.5" thickBot="1" x14ac:dyDescent="0.35">
      <c r="A2" s="45" t="s">
        <v>15</v>
      </c>
      <c r="B2" s="46"/>
      <c r="C2" s="46"/>
      <c r="D2" s="47"/>
      <c r="F2" s="48" t="s">
        <v>22</v>
      </c>
      <c r="G2" s="49"/>
      <c r="H2" s="1"/>
    </row>
    <row r="3" spans="1:20" ht="33" thickBot="1" x14ac:dyDescent="0.3">
      <c r="F3" s="3" t="s">
        <v>1</v>
      </c>
      <c r="G3" s="4" t="s">
        <v>20</v>
      </c>
    </row>
    <row r="4" spans="1:20" ht="15.75" thickBot="1" x14ac:dyDescent="0.3">
      <c r="F4" s="17">
        <v>0</v>
      </c>
      <c r="G4" s="6">
        <f>F4/10000</f>
        <v>0</v>
      </c>
    </row>
    <row r="5" spans="1:20" ht="15.75" thickBot="1" x14ac:dyDescent="0.3">
      <c r="F5" s="48" t="s">
        <v>18</v>
      </c>
      <c r="G5" s="49"/>
    </row>
    <row r="6" spans="1:20" ht="30.75" thickBot="1" x14ac:dyDescent="0.3">
      <c r="F6" s="3" t="s">
        <v>19</v>
      </c>
      <c r="G6" s="4" t="s">
        <v>20</v>
      </c>
      <c r="L6" s="36"/>
      <c r="M6" s="36"/>
      <c r="N6" s="36"/>
      <c r="O6" s="36"/>
      <c r="P6" s="36"/>
      <c r="Q6" s="36"/>
      <c r="R6" s="36"/>
      <c r="S6" s="36"/>
      <c r="T6" s="36"/>
    </row>
    <row r="7" spans="1:20" ht="15.75" thickBot="1" x14ac:dyDescent="0.3">
      <c r="F7" s="17">
        <v>0</v>
      </c>
      <c r="G7" s="6">
        <f>F7/2.471</f>
        <v>0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x14ac:dyDescent="0.25">
      <c r="A8" s="56" t="s">
        <v>23</v>
      </c>
      <c r="B8" s="57"/>
      <c r="C8" s="57"/>
      <c r="D8" s="57"/>
      <c r="E8" s="5"/>
      <c r="L8" s="36"/>
      <c r="M8" s="36"/>
      <c r="N8" s="36"/>
      <c r="O8" s="36"/>
      <c r="P8" s="36"/>
      <c r="Q8" s="36"/>
      <c r="R8" s="36"/>
      <c r="S8" s="36"/>
      <c r="T8" s="36"/>
    </row>
    <row r="9" spans="1:20" ht="15.75" thickBot="1" x14ac:dyDescent="0.3">
      <c r="A9" s="2"/>
      <c r="B9" s="2"/>
      <c r="C9" s="2"/>
      <c r="D9" s="19"/>
      <c r="L9" s="36"/>
      <c r="M9" s="36"/>
      <c r="N9" s="36"/>
      <c r="O9" s="36"/>
      <c r="P9" s="36"/>
      <c r="Q9" s="36"/>
      <c r="R9" s="36"/>
      <c r="S9" s="36"/>
      <c r="T9" s="36"/>
    </row>
    <row r="10" spans="1:20" ht="75.75" customHeight="1" thickBot="1" x14ac:dyDescent="0.3">
      <c r="A10" s="14" t="s">
        <v>21</v>
      </c>
      <c r="B10" s="15" t="s">
        <v>2</v>
      </c>
      <c r="C10" s="16" t="s">
        <v>17</v>
      </c>
      <c r="D10" s="20" t="s">
        <v>14</v>
      </c>
      <c r="E10" s="19"/>
      <c r="F10" s="69" t="s">
        <v>26</v>
      </c>
      <c r="G10" s="70"/>
      <c r="H10" s="70"/>
      <c r="I10" s="70"/>
      <c r="J10" s="70"/>
      <c r="K10" s="71"/>
      <c r="L10" s="36"/>
      <c r="M10" s="36"/>
      <c r="N10" s="36"/>
      <c r="O10" s="36"/>
      <c r="P10" s="36"/>
      <c r="Q10" s="36"/>
      <c r="R10" s="36"/>
      <c r="S10" s="36"/>
      <c r="T10" s="36"/>
    </row>
    <row r="11" spans="1:20" ht="19.5" thickBot="1" x14ac:dyDescent="0.35">
      <c r="A11" s="34">
        <v>0</v>
      </c>
      <c r="B11" s="13">
        <v>1</v>
      </c>
      <c r="C11" s="18">
        <f>IF(AND(P19&lt;3,P19&gt;1),MROUND(P19,0.5),IF(P19&lt;1,ROUNDUP(P19,0),ROUND(P19,0)))</f>
        <v>1</v>
      </c>
      <c r="D11" s="22">
        <f>IF(M11&lt;10000,10000,(M12*1000)*3)</f>
        <v>10000</v>
      </c>
      <c r="E11" s="21"/>
      <c r="L11" s="36"/>
      <c r="M11" s="12">
        <f>(M12*1000)*3</f>
        <v>3000</v>
      </c>
      <c r="N11" s="12"/>
      <c r="O11" s="12"/>
      <c r="P11" s="12"/>
      <c r="Q11" s="12"/>
      <c r="R11" s="36"/>
      <c r="S11" s="36"/>
      <c r="T11" s="36"/>
    </row>
    <row r="12" spans="1:20" ht="15.75" thickBot="1" x14ac:dyDescent="0.3">
      <c r="A12" s="78" t="s">
        <v>12</v>
      </c>
      <c r="B12" s="79"/>
      <c r="C12" s="79"/>
      <c r="D12" s="80"/>
      <c r="L12" s="36"/>
      <c r="M12" s="29">
        <f>C11</f>
        <v>1</v>
      </c>
      <c r="N12" s="12"/>
      <c r="O12" s="12"/>
      <c r="P12" s="12"/>
      <c r="Q12" s="12"/>
      <c r="R12" s="36"/>
      <c r="S12" s="36"/>
      <c r="T12" s="36"/>
    </row>
    <row r="13" spans="1:20" ht="21" customHeight="1" x14ac:dyDescent="0.35">
      <c r="A13" s="62" t="s">
        <v>24</v>
      </c>
      <c r="B13" s="62"/>
      <c r="C13" s="62"/>
      <c r="D13" s="63"/>
      <c r="F13" s="50" t="s">
        <v>3</v>
      </c>
      <c r="G13" s="51"/>
      <c r="H13" s="51"/>
      <c r="I13" s="51"/>
      <c r="J13" s="51"/>
      <c r="K13" s="52"/>
      <c r="L13" s="36"/>
      <c r="M13" s="12"/>
      <c r="N13" s="12"/>
      <c r="O13" s="12"/>
      <c r="P13" s="12"/>
      <c r="Q13" s="12"/>
      <c r="R13" s="36"/>
      <c r="S13" s="36"/>
      <c r="T13" s="36"/>
    </row>
    <row r="14" spans="1:20" x14ac:dyDescent="0.25">
      <c r="A14" s="62"/>
      <c r="B14" s="62"/>
      <c r="C14" s="62"/>
      <c r="D14" s="63"/>
      <c r="E14" s="27"/>
      <c r="F14" s="23"/>
      <c r="G14" s="7"/>
      <c r="H14" s="7"/>
      <c r="I14" s="7"/>
      <c r="J14" s="7"/>
      <c r="K14" s="24"/>
      <c r="L14" s="36"/>
      <c r="M14" s="12"/>
      <c r="N14" s="12"/>
      <c r="O14" s="12"/>
      <c r="P14" s="12"/>
      <c r="Q14" s="12"/>
      <c r="R14" s="36"/>
      <c r="S14" s="36"/>
      <c r="T14" s="36"/>
    </row>
    <row r="15" spans="1:20" x14ac:dyDescent="0.25">
      <c r="A15" s="62"/>
      <c r="B15" s="62"/>
      <c r="C15" s="62"/>
      <c r="D15" s="63"/>
      <c r="F15" s="58" t="s">
        <v>4</v>
      </c>
      <c r="G15" s="59"/>
      <c r="H15" s="60"/>
      <c r="I15" s="35" t="s">
        <v>27</v>
      </c>
      <c r="J15" s="7"/>
      <c r="K15" s="24"/>
      <c r="L15" s="36"/>
      <c r="M15" s="12"/>
      <c r="N15" s="12"/>
      <c r="O15" s="12"/>
      <c r="P15" s="12"/>
      <c r="Q15" s="12"/>
      <c r="R15" s="36"/>
      <c r="S15" s="36"/>
      <c r="T15" s="36"/>
    </row>
    <row r="16" spans="1:20" ht="15.75" thickBot="1" x14ac:dyDescent="0.3">
      <c r="A16" s="64"/>
      <c r="B16" s="64"/>
      <c r="C16" s="64"/>
      <c r="D16" s="65"/>
      <c r="F16" s="58" t="s">
        <v>25</v>
      </c>
      <c r="G16" s="59"/>
      <c r="H16" s="59"/>
      <c r="I16" s="33"/>
      <c r="J16" s="37"/>
      <c r="K16" s="24"/>
      <c r="L16" s="36"/>
      <c r="M16" s="12"/>
      <c r="N16" s="12"/>
      <c r="O16" s="12"/>
      <c r="P16" s="12"/>
      <c r="Q16" s="12"/>
      <c r="R16" s="36"/>
      <c r="S16" s="36"/>
      <c r="T16" s="36"/>
    </row>
    <row r="17" spans="3:20" x14ac:dyDescent="0.25">
      <c r="F17" s="58" t="s">
        <v>5</v>
      </c>
      <c r="G17" s="59"/>
      <c r="H17" s="60"/>
      <c r="I17" s="31">
        <f>C11-I16</f>
        <v>1</v>
      </c>
      <c r="J17" s="37"/>
      <c r="K17" s="24"/>
      <c r="L17" s="36"/>
      <c r="M17" s="12"/>
      <c r="N17" s="12"/>
      <c r="O17" s="12"/>
      <c r="P17" s="12"/>
      <c r="Q17" s="12"/>
      <c r="R17" s="36"/>
      <c r="S17" s="36"/>
      <c r="T17" s="36"/>
    </row>
    <row r="18" spans="3:20" x14ac:dyDescent="0.25">
      <c r="C18" s="11"/>
      <c r="F18" s="30"/>
      <c r="G18" s="38"/>
      <c r="H18" s="38"/>
      <c r="I18" s="38"/>
      <c r="J18" s="7"/>
      <c r="K18" s="24"/>
      <c r="L18" s="36"/>
      <c r="M18" s="32"/>
      <c r="N18" s="12"/>
      <c r="O18" s="12"/>
      <c r="P18" s="12"/>
      <c r="Q18" s="12"/>
      <c r="R18" s="36"/>
      <c r="S18" s="36"/>
      <c r="T18" s="36"/>
    </row>
    <row r="19" spans="3:20" x14ac:dyDescent="0.25">
      <c r="F19" s="25" t="s">
        <v>6</v>
      </c>
      <c r="G19" s="61">
        <f>IF(I15="yes",6500,92.54)+500+I17*8000</f>
        <v>15000</v>
      </c>
      <c r="H19" s="61"/>
      <c r="I19" s="61"/>
      <c r="J19" s="7"/>
      <c r="K19" s="24"/>
      <c r="L19" s="36"/>
      <c r="M19" s="32"/>
      <c r="N19" s="12"/>
      <c r="O19" s="12"/>
      <c r="P19" s="12">
        <f>(A11*65+B11*1000)/1000</f>
        <v>1</v>
      </c>
      <c r="Q19" s="12"/>
      <c r="R19" s="36"/>
      <c r="S19" s="36"/>
      <c r="T19" s="36"/>
    </row>
    <row r="20" spans="3:20" x14ac:dyDescent="0.25">
      <c r="F20" s="26"/>
      <c r="G20" s="7"/>
      <c r="H20" s="7"/>
      <c r="I20" s="7"/>
      <c r="J20" s="7"/>
      <c r="K20" s="24"/>
      <c r="L20" s="36"/>
      <c r="M20" s="12"/>
      <c r="N20" s="12"/>
      <c r="O20" s="12"/>
      <c r="P20" s="12"/>
      <c r="Q20" s="12"/>
      <c r="R20" s="36"/>
      <c r="S20" s="36"/>
      <c r="T20" s="36"/>
    </row>
    <row r="21" spans="3:20" ht="18.75" x14ac:dyDescent="0.3">
      <c r="F21" s="66" t="s">
        <v>7</v>
      </c>
      <c r="G21" s="67"/>
      <c r="H21" s="67"/>
      <c r="I21" s="67"/>
      <c r="J21" s="67"/>
      <c r="K21" s="68"/>
      <c r="L21" s="36"/>
      <c r="M21" s="12"/>
      <c r="N21" s="12"/>
      <c r="O21" s="12"/>
      <c r="P21" s="12"/>
      <c r="Q21" s="12"/>
      <c r="R21" s="36"/>
      <c r="S21" s="36"/>
      <c r="T21" s="36"/>
    </row>
    <row r="22" spans="3:20" x14ac:dyDescent="0.25">
      <c r="E22" s="19"/>
      <c r="F22" s="39"/>
      <c r="G22" s="8">
        <v>500</v>
      </c>
      <c r="H22" s="54" t="s">
        <v>8</v>
      </c>
      <c r="I22" s="54"/>
      <c r="J22" s="54"/>
      <c r="K22" s="55"/>
      <c r="L22" s="36"/>
      <c r="M22" s="12"/>
      <c r="N22" s="12"/>
      <c r="O22" s="12"/>
      <c r="P22" s="12"/>
      <c r="Q22" s="12"/>
      <c r="R22" s="36"/>
      <c r="S22" s="36"/>
      <c r="T22" s="36"/>
    </row>
    <row r="23" spans="3:20" x14ac:dyDescent="0.25">
      <c r="E23" s="19"/>
      <c r="F23" s="40"/>
      <c r="G23" s="9">
        <f>I17*8000</f>
        <v>8000</v>
      </c>
      <c r="H23" s="53" t="s">
        <v>9</v>
      </c>
      <c r="I23" s="54"/>
      <c r="J23" s="54"/>
      <c r="K23" s="55"/>
      <c r="L23" s="36"/>
      <c r="M23" s="12"/>
      <c r="N23" s="12"/>
      <c r="O23" s="12"/>
      <c r="P23" s="12"/>
      <c r="Q23" s="12"/>
      <c r="R23" s="36"/>
      <c r="S23" s="36"/>
      <c r="T23" s="36"/>
    </row>
    <row r="24" spans="3:20" x14ac:dyDescent="0.25">
      <c r="E24" s="19"/>
      <c r="F24" s="40"/>
      <c r="G24" s="10">
        <f>IF(I15="yes",6500,0)</f>
        <v>6500</v>
      </c>
      <c r="H24" s="81" t="s">
        <v>10</v>
      </c>
      <c r="I24" s="81"/>
      <c r="J24" s="81"/>
      <c r="K24" s="82"/>
      <c r="L24" s="36"/>
      <c r="M24" s="12"/>
      <c r="N24" s="12"/>
      <c r="O24" s="12"/>
      <c r="P24" s="12"/>
      <c r="Q24" s="12"/>
      <c r="R24" s="36"/>
      <c r="S24" s="36"/>
      <c r="T24" s="36"/>
    </row>
    <row r="25" spans="3:20" ht="15.75" thickBot="1" x14ac:dyDescent="0.3">
      <c r="E25" s="19"/>
      <c r="F25" s="41"/>
      <c r="G25" s="28">
        <f>IF(I15="No",92.54,0)</f>
        <v>0</v>
      </c>
      <c r="H25" s="86" t="s">
        <v>11</v>
      </c>
      <c r="I25" s="86"/>
      <c r="J25" s="86"/>
      <c r="K25" s="87"/>
      <c r="L25" s="36"/>
      <c r="M25" s="36"/>
      <c r="N25" s="36"/>
      <c r="O25" s="36"/>
      <c r="P25" s="36"/>
      <c r="Q25" s="36"/>
      <c r="R25" s="36"/>
      <c r="S25" s="36"/>
      <c r="T25" s="36"/>
    </row>
    <row r="26" spans="3:20" x14ac:dyDescent="0.25">
      <c r="F26" s="72" t="s">
        <v>13</v>
      </c>
      <c r="G26" s="83"/>
      <c r="H26" s="83"/>
      <c r="I26" s="83"/>
      <c r="J26" s="83"/>
      <c r="K26" s="84"/>
      <c r="L26" s="36"/>
      <c r="M26" s="36"/>
      <c r="N26" s="36"/>
      <c r="O26" s="36"/>
      <c r="P26" s="36"/>
      <c r="Q26" s="36"/>
      <c r="R26" s="36"/>
      <c r="S26" s="36"/>
      <c r="T26" s="36"/>
    </row>
    <row r="27" spans="3:20" x14ac:dyDescent="0.25">
      <c r="F27" s="85"/>
      <c r="G27" s="83"/>
      <c r="H27" s="83"/>
      <c r="I27" s="83"/>
      <c r="J27" s="83"/>
      <c r="K27" s="84"/>
      <c r="L27" s="36"/>
      <c r="M27" s="36"/>
      <c r="N27" s="36"/>
      <c r="O27" s="36"/>
      <c r="P27" s="36"/>
      <c r="Q27" s="36"/>
      <c r="R27" s="36"/>
      <c r="S27" s="36"/>
      <c r="T27" s="36"/>
    </row>
    <row r="28" spans="3:20" ht="15" customHeight="1" x14ac:dyDescent="0.25">
      <c r="F28" s="72" t="s">
        <v>16</v>
      </c>
      <c r="G28" s="73"/>
      <c r="H28" s="73"/>
      <c r="I28" s="73"/>
      <c r="J28" s="73"/>
      <c r="K28" s="74"/>
      <c r="L28" s="36"/>
      <c r="M28" s="36"/>
      <c r="N28" s="36"/>
      <c r="O28" s="36"/>
      <c r="P28" s="36"/>
      <c r="Q28" s="36"/>
      <c r="R28" s="36"/>
      <c r="S28" s="36"/>
      <c r="T28" s="36"/>
    </row>
    <row r="29" spans="3:20" x14ac:dyDescent="0.25">
      <c r="F29" s="72"/>
      <c r="G29" s="73"/>
      <c r="H29" s="73"/>
      <c r="I29" s="73"/>
      <c r="J29" s="73"/>
      <c r="K29" s="74"/>
    </row>
    <row r="30" spans="3:20" ht="15.75" thickBot="1" x14ac:dyDescent="0.3">
      <c r="F30" s="75"/>
      <c r="G30" s="76"/>
      <c r="H30" s="76"/>
      <c r="I30" s="76"/>
      <c r="J30" s="76"/>
      <c r="K30" s="77"/>
    </row>
  </sheetData>
  <sheetProtection algorithmName="SHA-512" hashValue="rfZDTtCbB7OK+H9cp6w1PxU75xJqZYOQ78u79JbR9lzzjt1MXSl37bs2l2fSJ7uLc54bGeTCDbwBPlNjTUC4nw==" saltValue="SZ/mWLqIfj0pua0naTo4Fw==" spinCount="100000" sheet="1" formatCells="0" selectLockedCells="1"/>
  <mergeCells count="20">
    <mergeCell ref="F28:K30"/>
    <mergeCell ref="A12:D12"/>
    <mergeCell ref="H24:K24"/>
    <mergeCell ref="F26:K27"/>
    <mergeCell ref="H25:K25"/>
    <mergeCell ref="A1:D1"/>
    <mergeCell ref="A2:D2"/>
    <mergeCell ref="F2:G2"/>
    <mergeCell ref="F13:K13"/>
    <mergeCell ref="H23:K23"/>
    <mergeCell ref="F5:G5"/>
    <mergeCell ref="A8:D8"/>
    <mergeCell ref="F15:H15"/>
    <mergeCell ref="F17:H17"/>
    <mergeCell ref="G19:I19"/>
    <mergeCell ref="F16:H16"/>
    <mergeCell ref="A13:D16"/>
    <mergeCell ref="F21:K21"/>
    <mergeCell ref="H22:K22"/>
    <mergeCell ref="F10:K10"/>
  </mergeCells>
  <conditionalFormatting sqref="G19">
    <cfRule type="expression" dxfId="14" priority="19">
      <formula>$B$7=592.54</formula>
    </cfRule>
  </conditionalFormatting>
  <conditionalFormatting sqref="G19:I19 G22 G25">
    <cfRule type="expression" dxfId="13" priority="18">
      <formula>$G$19&lt;4000</formula>
    </cfRule>
  </conditionalFormatting>
  <conditionalFormatting sqref="H22:K25">
    <cfRule type="expression" dxfId="12" priority="17">
      <formula>$G$19&lt;=4000</formula>
    </cfRule>
  </conditionalFormatting>
  <conditionalFormatting sqref="G23">
    <cfRule type="expression" dxfId="11" priority="16">
      <formula>$G$23&lt;=0</formula>
    </cfRule>
  </conditionalFormatting>
  <conditionalFormatting sqref="H24:K24">
    <cfRule type="expression" dxfId="10" priority="14">
      <formula>$G$24=0</formula>
    </cfRule>
    <cfRule type="expression" dxfId="9" priority="4">
      <formula>$I$17&lt;=0</formula>
    </cfRule>
  </conditionalFormatting>
  <conditionalFormatting sqref="G25">
    <cfRule type="expression" dxfId="8" priority="13">
      <formula>$G$25=0</formula>
    </cfRule>
  </conditionalFormatting>
  <conditionalFormatting sqref="H25:K25">
    <cfRule type="expression" dxfId="7" priority="12">
      <formula>$G$25=0</formula>
    </cfRule>
  </conditionalFormatting>
  <conditionalFormatting sqref="F10:K10">
    <cfRule type="expression" dxfId="6" priority="11">
      <formula>$I$17&gt;=0.5</formula>
    </cfRule>
  </conditionalFormatting>
  <conditionalFormatting sqref="I16">
    <cfRule type="expression" dxfId="5" priority="9">
      <formula>$I$17&lt;0.05</formula>
    </cfRule>
  </conditionalFormatting>
  <conditionalFormatting sqref="G24">
    <cfRule type="expression" dxfId="4" priority="6">
      <formula>$I$15="No"</formula>
    </cfRule>
    <cfRule type="expression" dxfId="3" priority="3">
      <formula>$I$17&lt;=0</formula>
    </cfRule>
  </conditionalFormatting>
  <conditionalFormatting sqref="H23:K23">
    <cfRule type="expression" dxfId="2" priority="5">
      <formula>$I$17&lt;=0</formula>
    </cfRule>
  </conditionalFormatting>
  <conditionalFormatting sqref="G22 G19:I19">
    <cfRule type="expression" dxfId="1" priority="2">
      <formula>$I$17&lt;=0</formula>
    </cfRule>
  </conditionalFormatting>
  <conditionalFormatting sqref="H22:K22">
    <cfRule type="expression" dxfId="0" priority="1">
      <formula>$I$17&lt;=0</formula>
    </cfRule>
  </conditionalFormatting>
  <dataValidations count="1">
    <dataValidation type="list" allowBlank="1" showInputMessage="1" showErrorMessage="1" sqref="I15">
      <formula1>"Yes, No"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Timaru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Jono Halkett</dc:creator>
  <cp:lastModifiedBy>Michelle Bunt</cp:lastModifiedBy>
  <dcterms:created xsi:type="dcterms:W3CDTF">2022-10-05T00:45:50Z</dcterms:created>
  <dcterms:modified xsi:type="dcterms:W3CDTF">2022-11-09T01:00:47Z</dcterms:modified>
</cp:coreProperties>
</file>