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mdcgovtnz-my.sharepoint.com/personal/nicog_timdc_govt_nz/Documents/Documents/Nico10 Documents/Nico's Projects/Acceptable Solution 1.0/"/>
    </mc:Choice>
  </mc:AlternateContent>
  <xr:revisionPtr revIDLastSave="43" documentId="8_{1ED482DB-D637-4D90-A2B8-3D085AC4F8EF}" xr6:coauthVersionLast="47" xr6:coauthVersionMax="47" xr10:uidLastSave="{61196C74-990E-4271-9647-512544B93EE1}"/>
  <bookViews>
    <workbookView xWindow="-7065" yWindow="-14475" windowWidth="21600" windowHeight="11235" xr2:uid="{BB0ED093-200A-4321-8F5D-1E9F9392F88B}"/>
  </bookViews>
  <sheets>
    <sheet name="Acceptable Solution 1.0 - Tanks" sheetId="14" r:id="rId1"/>
    <sheet name="Tanks" sheetId="15" state="hidden" r:id="rId2"/>
  </sheets>
  <definedNames>
    <definedName name="_xlnm.Print_Area" localSheetId="0">'Acceptable Solution 1.0 - Tanks'!$A$1:$I$45</definedName>
    <definedName name="TankPic">INDEX(Tanks!$B$2:$B$5,MATCH('Acceptable Solution 1.0 - Tanks'!$F$35,Tanks!$A$2:$A$5,0))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14" l="1"/>
  <c r="C19" i="14"/>
  <c r="E19" i="14"/>
  <c r="G26" i="14" s="1"/>
  <c r="G13" i="14"/>
  <c r="G25" i="14"/>
  <c r="G19" i="14" l="1"/>
  <c r="G24" i="14"/>
  <c r="A27" i="14" s="1"/>
  <c r="G7" i="14" l="1"/>
  <c r="G15" i="14"/>
  <c r="K13" i="14" l="1"/>
  <c r="J13" i="14"/>
  <c r="K17" i="14"/>
  <c r="J17" i="14"/>
  <c r="K15" i="14"/>
  <c r="J15" i="14"/>
  <c r="F31" i="14" l="1"/>
  <c r="J19" i="14"/>
  <c r="K19" i="14" l="1"/>
  <c r="G17" i="14"/>
  <c r="F32" i="14" l="1"/>
  <c r="F33" i="14" l="1"/>
  <c r="F34" i="14"/>
</calcChain>
</file>

<file path=xl/sharedStrings.xml><?xml version="1.0" encoding="utf-8"?>
<sst xmlns="http://schemas.openxmlformats.org/spreadsheetml/2006/main" count="59" uniqueCount="52">
  <si>
    <t xml:space="preserve">Location </t>
  </si>
  <si>
    <t>Soil Type</t>
  </si>
  <si>
    <t>Activity</t>
  </si>
  <si>
    <t>ARI</t>
  </si>
  <si>
    <t>Temuka</t>
  </si>
  <si>
    <t>Residential</t>
  </si>
  <si>
    <t>Timaru</t>
  </si>
  <si>
    <t>1 hour</t>
  </si>
  <si>
    <t>Geraldine</t>
  </si>
  <si>
    <t>Pleasant Point</t>
  </si>
  <si>
    <t>Impermeable clay</t>
  </si>
  <si>
    <t>Heavy clay</t>
  </si>
  <si>
    <t>High soakage</t>
  </si>
  <si>
    <t>Medium soakage</t>
  </si>
  <si>
    <t xml:space="preserve">Critical Storm Duration </t>
  </si>
  <si>
    <t>Rainfall Intensity mm/hr</t>
  </si>
  <si>
    <t>Other</t>
  </si>
  <si>
    <t>Location and site characteristics</t>
  </si>
  <si>
    <t>Site Pre develoment and Site Post Development Areas</t>
  </si>
  <si>
    <t>Surface types</t>
  </si>
  <si>
    <t>Pre-Development Area (m2)</t>
  </si>
  <si>
    <t>Post-Development Area (m2)</t>
  </si>
  <si>
    <t>C Values</t>
  </si>
  <si>
    <t>Total Area (m2)</t>
  </si>
  <si>
    <t>Site Data Validity</t>
  </si>
  <si>
    <t>Pre-Dev Runoff (L/s)</t>
  </si>
  <si>
    <t>Post-Dev Runoff (L/s)</t>
  </si>
  <si>
    <t>Post-Pre development Areas (m2)</t>
  </si>
  <si>
    <t>Tank Type</t>
  </si>
  <si>
    <t>Total Roof Runoff to be captured (L)</t>
  </si>
  <si>
    <t>Orifice diameter (mm)</t>
  </si>
  <si>
    <t>Oriffice height (m)</t>
  </si>
  <si>
    <t>Devan Stormbank</t>
  </si>
  <si>
    <t>Devan Stormpanel</t>
  </si>
  <si>
    <t>Promax Enduro Water Tank</t>
  </si>
  <si>
    <t>Promax Slimline Tank</t>
  </si>
  <si>
    <t>Acceptable Solution 1 - Rainwater Tank Selection Sheet</t>
  </si>
  <si>
    <t>Tank Capacity (L)</t>
  </si>
  <si>
    <t>Name</t>
  </si>
  <si>
    <t>Image</t>
  </si>
  <si>
    <t>Is the total roof area greater than 30m2 and less than 250m2 ?</t>
  </si>
  <si>
    <t>Do the Total Areas add up ?</t>
  </si>
  <si>
    <t>Is the total site impervious surface less than 70% ?</t>
  </si>
  <si>
    <t>Above ground Tank Selection for the additional roof area only (&gt;30m2 &lt;250m2)</t>
  </si>
  <si>
    <t>Other Hardstand Areas</t>
  </si>
  <si>
    <t>Roof Areas</t>
  </si>
  <si>
    <t>Pervious Surface Areas</t>
  </si>
  <si>
    <t>1-10 ARI</t>
  </si>
  <si>
    <t>Note: Click the Location and Soil Type cells and select the correct options from the dropdown lists.</t>
  </si>
  <si>
    <t>Note: Only click the blue cell and select the Proposed Tank Type from drop-down list.</t>
  </si>
  <si>
    <t>Note: Do not change. The questions below are automatically responded based on the areas provided.</t>
  </si>
  <si>
    <t>Note: Please only insert in the blue cells the Pre development ares and the Total Post development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</si>
</sst>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1"/>
      <color rgb="FF3F3F3F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4" tint="-0.249977111117893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i/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6" borderId="4" applyNumberFormat="0" applyAlignment="0" applyProtection="0"/>
  </cellStyleXfs>
  <cellXfs count="100">
    <xf numFmtId="0" fontId="0" fillId="0" borderId="0" xfId="0"/>
    <xf numFmtId="0" fontId="1" fillId="0" borderId="0" xfId="0" applyFont="1"/>
    <xf numFmtId="0" fontId="6" fillId="4" borderId="1" xfId="3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9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8" xfId="0" applyFill="1" applyBorder="1"/>
    <xf numFmtId="0" fontId="0" fillId="2" borderId="9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8" borderId="14" xfId="3" applyFont="1" applyFill="1" applyBorder="1" applyAlignment="1">
      <alignment horizontal="left" vertical="center"/>
    </xf>
    <xf numFmtId="0" fontId="7" fillId="8" borderId="1" xfId="4" applyFont="1" applyFill="1" applyBorder="1" applyAlignment="1">
      <alignment horizontal="center"/>
    </xf>
    <xf numFmtId="16" fontId="7" fillId="8" borderId="1" xfId="4" applyNumberFormat="1" applyFont="1" applyFill="1" applyBorder="1" applyAlignment="1">
      <alignment horizontal="left"/>
    </xf>
    <xf numFmtId="0" fontId="7" fillId="8" borderId="1" xfId="4" applyFont="1" applyFill="1" applyBorder="1" applyAlignment="1">
      <alignment horizontal="left"/>
    </xf>
    <xf numFmtId="1" fontId="7" fillId="8" borderId="1" xfId="4" applyNumberFormat="1" applyFont="1" applyFill="1" applyBorder="1" applyAlignment="1">
      <alignment horizontal="left"/>
    </xf>
    <xf numFmtId="0" fontId="0" fillId="2" borderId="0" xfId="0" applyFill="1"/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8" xfId="0" applyBorder="1"/>
    <xf numFmtId="0" fontId="0" fillId="0" borderId="13" xfId="0" applyBorder="1" applyAlignment="1">
      <alignment horizontal="center" vertical="center" wrapText="1"/>
    </xf>
    <xf numFmtId="0" fontId="0" fillId="8" borderId="14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left" vertical="center" wrapText="1"/>
    </xf>
    <xf numFmtId="0" fontId="14" fillId="0" borderId="0" xfId="1" applyFont="1" applyFill="1" applyBorder="1" applyAlignment="1">
      <alignment horizontal="left" vertical="center" wrapText="1"/>
    </xf>
    <xf numFmtId="0" fontId="14" fillId="0" borderId="9" xfId="1" applyFont="1" applyFill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8" borderId="1" xfId="3" applyFont="1" applyFill="1" applyBorder="1" applyAlignment="1">
      <alignment horizontal="left"/>
    </xf>
    <xf numFmtId="0" fontId="6" fillId="8" borderId="1" xfId="3" applyFont="1" applyFill="1" applyBorder="1" applyAlignment="1">
      <alignment horizontal="left" vertical="center"/>
    </xf>
    <xf numFmtId="0" fontId="6" fillId="8" borderId="1" xfId="2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0" fillId="8" borderId="14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left" vertical="center" wrapText="1"/>
    </xf>
    <xf numFmtId="0" fontId="0" fillId="7" borderId="19" xfId="0" applyFill="1" applyBorder="1" applyAlignment="1">
      <alignment horizontal="left" vertical="center" wrapText="1"/>
    </xf>
    <xf numFmtId="0" fontId="0" fillId="7" borderId="23" xfId="0" applyFill="1" applyBorder="1" applyAlignment="1">
      <alignment horizontal="left" vertical="center" wrapText="1"/>
    </xf>
    <xf numFmtId="0" fontId="0" fillId="7" borderId="21" xfId="0" applyFill="1" applyBorder="1" applyAlignment="1">
      <alignment horizontal="left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7" borderId="13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</cellXfs>
  <cellStyles count="5">
    <cellStyle name="Heading 2" xfId="1" builtinId="17"/>
    <cellStyle name="Heading 3" xfId="2" builtinId="18"/>
    <cellStyle name="Heading 4" xfId="3" builtinId="19"/>
    <cellStyle name="Normal" xfId="0" builtinId="0"/>
    <cellStyle name="Output" xfId="4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jpe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169545</xdr:colOff>
          <xdr:row>39</xdr:row>
          <xdr:rowOff>93935</xdr:rowOff>
        </xdr:from>
        <xdr:to>
          <xdr:col>4</xdr:col>
          <xdr:colOff>287655</xdr:colOff>
          <xdr:row>41</xdr:row>
          <xdr:rowOff>187667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96CFA5A8-C0AC-4616-8FCB-1103E6A0F1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TankPic" spid="_x0000_s2189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11667" t="9091" r="14444" b="2273"/>
            <a:stretch>
              <a:fillRect/>
            </a:stretch>
          </xdr:blipFill>
          <xdr:spPr bwMode="auto">
            <a:xfrm>
              <a:off x="2268855" y="7117670"/>
              <a:ext cx="889635" cy="47092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706743</xdr:colOff>
          <xdr:row>37</xdr:row>
          <xdr:rowOff>55358</xdr:rowOff>
        </xdr:from>
        <xdr:to>
          <xdr:col>5</xdr:col>
          <xdr:colOff>568488</xdr:colOff>
          <xdr:row>44</xdr:row>
          <xdr:rowOff>135254</xdr:rowOff>
        </xdr:to>
        <xdr:pic>
          <xdr:nvPicPr>
            <xdr:cNvPr id="2080" name="Picture 3">
              <a:extLst>
                <a:ext uri="{FF2B5EF4-FFF2-40B4-BE49-F238E27FC236}">
                  <a16:creationId xmlns:a16="http://schemas.microsoft.com/office/drawing/2014/main" id="{3008809E-E750-1B0F-21A4-49E81C0AF4F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TankPic" spid="_x0000_s2190"/>
                </a:ext>
              </a:extLst>
            </xdr:cNvPicPr>
          </xdr:nvPicPr>
          <xdr:blipFill>
            <a:blip xmlns:r="http://schemas.openxmlformats.org/officeDocument/2006/relationships" r:embed="rId2"/>
            <a:srcRect l="11667" t="9091" r="14444" b="2274"/>
            <a:stretch>
              <a:fillRect/>
            </a:stretch>
          </xdr:blipFill>
          <xdr:spPr bwMode="auto">
            <a:xfrm>
              <a:off x="1293483" y="6707618"/>
              <a:ext cx="2751630" cy="138672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262891</xdr:colOff>
      <xdr:row>0</xdr:row>
      <xdr:rowOff>41350</xdr:rowOff>
    </xdr:from>
    <xdr:to>
      <xdr:col>8</xdr:col>
      <xdr:colOff>281941</xdr:colOff>
      <xdr:row>2</xdr:row>
      <xdr:rowOff>170913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C14E5-0CEA-45AD-A228-E12A2A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8641" y="41350"/>
          <a:ext cx="1318260" cy="523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</xdr:row>
      <xdr:rowOff>114300</xdr:rowOff>
    </xdr:from>
    <xdr:to>
      <xdr:col>1</xdr:col>
      <xdr:colOff>751798</xdr:colOff>
      <xdr:row>28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FD080D-9535-42E8-9E9A-0987EA0E4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67100"/>
          <a:ext cx="2694898" cy="4381500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5</xdr:row>
      <xdr:rowOff>142875</xdr:rowOff>
    </xdr:from>
    <xdr:to>
      <xdr:col>5</xdr:col>
      <xdr:colOff>67054</xdr:colOff>
      <xdr:row>28</xdr:row>
      <xdr:rowOff>181592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6B83F8-9209-441A-BEA1-A20AE2F9F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5600" y="3495675"/>
          <a:ext cx="2715004" cy="4420217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5</xdr:row>
      <xdr:rowOff>28575</xdr:rowOff>
    </xdr:from>
    <xdr:to>
      <xdr:col>18</xdr:col>
      <xdr:colOff>191605</xdr:colOff>
      <xdr:row>16</xdr:row>
      <xdr:rowOff>133657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83F341-EC8B-48F1-83F0-510D19CB5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43575" y="3571875"/>
          <a:ext cx="7916380" cy="2200582"/>
        </a:xfrm>
        <a:prstGeom prst="rect">
          <a:avLst/>
        </a:prstGeom>
      </xdr:spPr>
    </xdr:pic>
    <xdr:clientData/>
  </xdr:twoCellAnchor>
  <xdr:twoCellAnchor editAs="absolute">
    <xdr:from>
      <xdr:col>1</xdr:col>
      <xdr:colOff>352425</xdr:colOff>
      <xdr:row>3</xdr:row>
      <xdr:rowOff>57150</xdr:rowOff>
    </xdr:from>
    <xdr:to>
      <xdr:col>1</xdr:col>
      <xdr:colOff>1361058</xdr:colOff>
      <xdr:row>3</xdr:row>
      <xdr:rowOff>771525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9B260D5-7A02-A177-3637-390098A1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924050"/>
          <a:ext cx="100863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514350</xdr:colOff>
      <xdr:row>2</xdr:row>
      <xdr:rowOff>66675</xdr:rowOff>
    </xdr:from>
    <xdr:to>
      <xdr:col>1</xdr:col>
      <xdr:colOff>1246747</xdr:colOff>
      <xdr:row>2</xdr:row>
      <xdr:rowOff>790575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B4E3EFB-52E9-70D2-D66A-C0D7708D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95375"/>
          <a:ext cx="732397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247650</xdr:colOff>
      <xdr:row>4</xdr:row>
      <xdr:rowOff>65232</xdr:rowOff>
    </xdr:from>
    <xdr:to>
      <xdr:col>1</xdr:col>
      <xdr:colOff>1447800</xdr:colOff>
      <xdr:row>4</xdr:row>
      <xdr:rowOff>790575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48B82BC-F8B8-2F76-333D-8D45FFEC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2770332"/>
          <a:ext cx="1200150" cy="725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523876</xdr:colOff>
      <xdr:row>1</xdr:row>
      <xdr:rowOff>66676</xdr:rowOff>
    </xdr:from>
    <xdr:to>
      <xdr:col>1</xdr:col>
      <xdr:colOff>1276866</xdr:colOff>
      <xdr:row>1</xdr:row>
      <xdr:rowOff>781050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520FFF6-08F0-F3C2-D32E-646BF60A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6" y="257176"/>
          <a:ext cx="752990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1ABD-F788-453D-BDB7-E3B1E284CA36}">
  <dimension ref="A1:U49"/>
  <sheetViews>
    <sheetView tabSelected="1" topLeftCell="A4" zoomScaleNormal="100" workbookViewId="0">
      <selection activeCell="Y14" sqref="Y14"/>
    </sheetView>
  </sheetViews>
  <sheetFormatPr defaultRowHeight="14.4" x14ac:dyDescent="0.3"/>
  <cols>
    <col min="1" max="1" width="8.77734375" bestFit="1" customWidth="1"/>
    <col min="2" max="2" width="14.44140625" customWidth="1"/>
    <col min="3" max="3" width="7.21875" customWidth="1"/>
    <col min="4" max="4" width="11.33203125" customWidth="1"/>
    <col min="6" max="6" width="9" customWidth="1"/>
    <col min="8" max="8" width="10" customWidth="1"/>
    <col min="9" max="9" width="8.33203125" bestFit="1" customWidth="1"/>
    <col min="10" max="20" width="9.109375" hidden="1" customWidth="1"/>
    <col min="21" max="23" width="9.109375" customWidth="1"/>
    <col min="26" max="29" width="25.6640625" customWidth="1"/>
  </cols>
  <sheetData>
    <row r="1" spans="1:15" ht="15" customHeight="1" x14ac:dyDescent="0.3">
      <c r="A1" s="66" t="s">
        <v>36</v>
      </c>
      <c r="B1" s="67"/>
      <c r="C1" s="67"/>
      <c r="D1" s="67"/>
      <c r="E1" s="67"/>
      <c r="F1" s="67"/>
      <c r="G1" s="67"/>
      <c r="H1" s="67"/>
      <c r="I1" s="68"/>
    </row>
    <row r="2" spans="1:15" ht="15.75" customHeight="1" x14ac:dyDescent="0.3">
      <c r="A2" s="69"/>
      <c r="B2" s="70"/>
      <c r="C2" s="70"/>
      <c r="D2" s="70"/>
      <c r="E2" s="70"/>
      <c r="F2" s="70"/>
      <c r="G2" s="70"/>
      <c r="H2" s="70"/>
      <c r="I2" s="71"/>
    </row>
    <row r="3" spans="1:15" ht="15.75" customHeight="1" x14ac:dyDescent="0.3">
      <c r="A3" s="47" t="s">
        <v>17</v>
      </c>
      <c r="B3" s="48"/>
      <c r="C3" s="48"/>
      <c r="D3" s="48"/>
      <c r="E3" s="48"/>
      <c r="F3" s="48"/>
      <c r="G3" s="48"/>
      <c r="H3" s="48"/>
      <c r="I3" s="49"/>
    </row>
    <row r="4" spans="1:15" ht="14.4" customHeight="1" x14ac:dyDescent="0.3">
      <c r="A4" s="56" t="s">
        <v>48</v>
      </c>
      <c r="B4" s="57"/>
      <c r="C4" s="57"/>
      <c r="D4" s="57"/>
      <c r="E4" s="57"/>
      <c r="F4" s="57"/>
      <c r="G4" s="57"/>
      <c r="H4" s="57"/>
      <c r="I4" s="58"/>
      <c r="K4" s="1" t="s">
        <v>6</v>
      </c>
      <c r="M4" s="1" t="s">
        <v>10</v>
      </c>
    </row>
    <row r="5" spans="1:15" ht="14.4" customHeight="1" x14ac:dyDescent="0.3">
      <c r="A5" s="24" t="s">
        <v>0</v>
      </c>
      <c r="B5" s="2" t="s">
        <v>6</v>
      </c>
      <c r="C5" s="29"/>
      <c r="D5" s="53" t="s">
        <v>3</v>
      </c>
      <c r="E5" s="53"/>
      <c r="F5" s="53"/>
      <c r="G5" s="26" t="s">
        <v>47</v>
      </c>
      <c r="H5" s="29"/>
      <c r="I5" s="21"/>
      <c r="K5" s="1" t="s">
        <v>8</v>
      </c>
      <c r="M5" s="1" t="s">
        <v>11</v>
      </c>
      <c r="O5">
        <f>IF(B6="Impermeable clay",0.4,IF(B6="Heavy clay",0.4,IF(B6="Medium soakage", 0.3, IF(B6="high soakage", 0.2))))</f>
        <v>0.4</v>
      </c>
    </row>
    <row r="6" spans="1:15" x14ac:dyDescent="0.3">
      <c r="A6" s="24" t="s">
        <v>1</v>
      </c>
      <c r="B6" s="2" t="s">
        <v>11</v>
      </c>
      <c r="C6" s="29"/>
      <c r="D6" s="54" t="s">
        <v>14</v>
      </c>
      <c r="E6" s="54"/>
      <c r="F6" s="54"/>
      <c r="G6" s="27" t="s">
        <v>7</v>
      </c>
      <c r="H6" s="29"/>
      <c r="I6" s="21"/>
      <c r="K6" s="1" t="s">
        <v>4</v>
      </c>
      <c r="M6" s="1" t="s">
        <v>13</v>
      </c>
    </row>
    <row r="7" spans="1:15" ht="14.4" customHeight="1" x14ac:dyDescent="0.3">
      <c r="A7" s="24" t="s">
        <v>2</v>
      </c>
      <c r="B7" s="25" t="s">
        <v>5</v>
      </c>
      <c r="C7" s="29"/>
      <c r="D7" s="55" t="s">
        <v>15</v>
      </c>
      <c r="E7" s="55"/>
      <c r="F7" s="55"/>
      <c r="G7" s="28">
        <f>IF($B$5="Timaru",25,IF($B$5="Geraldine",26,IF($B$5="Temuka",21,IF($B$5="Pleasant Point",21))))</f>
        <v>25</v>
      </c>
      <c r="H7" s="29"/>
      <c r="I7" s="21"/>
      <c r="K7" s="1" t="s">
        <v>9</v>
      </c>
      <c r="M7" s="1" t="s">
        <v>12</v>
      </c>
    </row>
    <row r="8" spans="1:15" ht="18.75" customHeight="1" x14ac:dyDescent="0.3">
      <c r="A8" s="33"/>
      <c r="C8" s="29"/>
      <c r="D8" s="29"/>
      <c r="E8" s="29"/>
      <c r="F8" s="29"/>
      <c r="G8" s="29"/>
      <c r="H8" s="29"/>
      <c r="I8" s="21"/>
    </row>
    <row r="9" spans="1:15" ht="14.4" customHeight="1" x14ac:dyDescent="0.3">
      <c r="A9" s="63" t="s">
        <v>18</v>
      </c>
      <c r="B9" s="64"/>
      <c r="C9" s="64"/>
      <c r="D9" s="64"/>
      <c r="E9" s="64"/>
      <c r="F9" s="64"/>
      <c r="G9" s="64"/>
      <c r="H9" s="64"/>
      <c r="I9" s="65"/>
    </row>
    <row r="10" spans="1:15" ht="14.4" customHeight="1" x14ac:dyDescent="0.3">
      <c r="A10" s="56" t="s">
        <v>51</v>
      </c>
      <c r="B10" s="57"/>
      <c r="C10" s="57"/>
      <c r="D10" s="57"/>
      <c r="E10" s="57"/>
      <c r="F10" s="57"/>
      <c r="G10" s="57"/>
      <c r="H10" s="57"/>
      <c r="I10" s="58"/>
    </row>
    <row r="11" spans="1:15" x14ac:dyDescent="0.3">
      <c r="A11" s="77" t="s">
        <v>19</v>
      </c>
      <c r="B11" s="78"/>
      <c r="C11" s="81" t="s">
        <v>20</v>
      </c>
      <c r="D11" s="82"/>
      <c r="E11" s="81" t="s">
        <v>21</v>
      </c>
      <c r="F11" s="82"/>
      <c r="G11" s="81" t="s">
        <v>27</v>
      </c>
      <c r="H11" s="82"/>
      <c r="I11" s="85" t="s">
        <v>22</v>
      </c>
      <c r="J11" s="96" t="s">
        <v>25</v>
      </c>
      <c r="K11" s="99" t="s">
        <v>26</v>
      </c>
    </row>
    <row r="12" spans="1:15" x14ac:dyDescent="0.3">
      <c r="A12" s="79"/>
      <c r="B12" s="80"/>
      <c r="C12" s="83"/>
      <c r="D12" s="84"/>
      <c r="E12" s="83"/>
      <c r="F12" s="84"/>
      <c r="G12" s="83"/>
      <c r="H12" s="84"/>
      <c r="I12" s="86"/>
      <c r="J12" s="96"/>
      <c r="K12" s="99"/>
    </row>
    <row r="13" spans="1:15" x14ac:dyDescent="0.3">
      <c r="A13" s="35" t="s">
        <v>45</v>
      </c>
      <c r="B13" s="36"/>
      <c r="C13" s="37">
        <v>0</v>
      </c>
      <c r="D13" s="38"/>
      <c r="E13" s="37">
        <v>120</v>
      </c>
      <c r="F13" s="38"/>
      <c r="G13" s="41">
        <f>E13-C13</f>
        <v>120</v>
      </c>
      <c r="H13" s="42"/>
      <c r="I13" s="45">
        <v>0.9</v>
      </c>
      <c r="J13" s="34">
        <f>(I13*C13*$G$7)/(3600)</f>
        <v>0</v>
      </c>
      <c r="K13" s="34">
        <f>(I13*E13*$G$7)/(3600)</f>
        <v>0.75</v>
      </c>
    </row>
    <row r="14" spans="1:15" ht="10.199999999999999" customHeight="1" x14ac:dyDescent="0.3">
      <c r="A14" s="35"/>
      <c r="B14" s="36"/>
      <c r="C14" s="39"/>
      <c r="D14" s="40"/>
      <c r="E14" s="39"/>
      <c r="F14" s="40"/>
      <c r="G14" s="43"/>
      <c r="H14" s="44"/>
      <c r="I14" s="46"/>
      <c r="J14" s="34"/>
      <c r="K14" s="34"/>
    </row>
    <row r="15" spans="1:15" ht="14.4" customHeight="1" x14ac:dyDescent="0.3">
      <c r="A15" s="35" t="s">
        <v>44</v>
      </c>
      <c r="B15" s="36"/>
      <c r="C15" s="37">
        <v>0</v>
      </c>
      <c r="D15" s="38"/>
      <c r="E15" s="37">
        <v>50</v>
      </c>
      <c r="F15" s="38"/>
      <c r="G15" s="41">
        <f>E15-C15</f>
        <v>50</v>
      </c>
      <c r="H15" s="42"/>
      <c r="I15" s="45">
        <v>0.8</v>
      </c>
      <c r="J15" s="34">
        <f>(I15*C15*$G$7)/(3600)</f>
        <v>0</v>
      </c>
      <c r="K15" s="34">
        <f>(I15*E15*$G$7)/(3600)</f>
        <v>0.27777777777777779</v>
      </c>
    </row>
    <row r="16" spans="1:15" ht="10.8" customHeight="1" x14ac:dyDescent="0.3">
      <c r="A16" s="35"/>
      <c r="B16" s="36"/>
      <c r="C16" s="39"/>
      <c r="D16" s="40"/>
      <c r="E16" s="39"/>
      <c r="F16" s="40"/>
      <c r="G16" s="43"/>
      <c r="H16" s="44"/>
      <c r="I16" s="46"/>
      <c r="J16" s="34"/>
      <c r="K16" s="34"/>
    </row>
    <row r="17" spans="1:21" ht="14.4" customHeight="1" x14ac:dyDescent="0.3">
      <c r="A17" s="35" t="s">
        <v>46</v>
      </c>
      <c r="B17" s="36"/>
      <c r="C17" s="98">
        <v>420</v>
      </c>
      <c r="D17" s="98"/>
      <c r="E17" s="98">
        <v>250</v>
      </c>
      <c r="F17" s="98"/>
      <c r="G17" s="76">
        <f t="shared" ref="G17" si="0">E17-C17</f>
        <v>-170</v>
      </c>
      <c r="H17" s="76"/>
      <c r="I17" s="97">
        <v>0.4</v>
      </c>
      <c r="J17" s="34">
        <f>(I17*C17*$G$7)/(3600)</f>
        <v>1.1666666666666667</v>
      </c>
      <c r="K17" s="34">
        <f>(I17*E17*$G$7)/(3600)</f>
        <v>0.69444444444444442</v>
      </c>
    </row>
    <row r="18" spans="1:21" ht="10.8" customHeight="1" x14ac:dyDescent="0.3">
      <c r="A18" s="35"/>
      <c r="B18" s="36"/>
      <c r="C18" s="98"/>
      <c r="D18" s="98"/>
      <c r="E18" s="98"/>
      <c r="F18" s="98"/>
      <c r="G18" s="76"/>
      <c r="H18" s="76"/>
      <c r="I18" s="97"/>
      <c r="J18" s="34"/>
      <c r="K18" s="34"/>
    </row>
    <row r="19" spans="1:21" x14ac:dyDescent="0.3">
      <c r="A19" s="35" t="s">
        <v>23</v>
      </c>
      <c r="B19" s="36"/>
      <c r="C19" s="76">
        <f>SUM(C13:D18)</f>
        <v>420</v>
      </c>
      <c r="D19" s="76"/>
      <c r="E19" s="76">
        <f>SUM(E13:F18)</f>
        <v>420</v>
      </c>
      <c r="F19" s="76"/>
      <c r="G19" s="76">
        <f>E19-C19</f>
        <v>0</v>
      </c>
      <c r="H19" s="76"/>
      <c r="I19" s="97"/>
      <c r="J19" s="34">
        <f>SUM(J15:J18)</f>
        <v>1.1666666666666667</v>
      </c>
      <c r="K19" s="34">
        <f>SUM(K15:K18)</f>
        <v>0.97222222222222221</v>
      </c>
    </row>
    <row r="20" spans="1:21" ht="10.199999999999999" customHeight="1" x14ac:dyDescent="0.3">
      <c r="A20" s="35"/>
      <c r="B20" s="36"/>
      <c r="C20" s="76"/>
      <c r="D20" s="76"/>
      <c r="E20" s="76"/>
      <c r="F20" s="76"/>
      <c r="G20" s="76"/>
      <c r="H20" s="76"/>
      <c r="I20" s="97"/>
      <c r="J20" s="34"/>
      <c r="K20" s="34"/>
      <c r="L20" s="5"/>
      <c r="M20" s="5"/>
      <c r="N20" s="5"/>
      <c r="O20" s="5"/>
      <c r="P20" s="5"/>
      <c r="Q20" s="5"/>
      <c r="R20" s="5"/>
    </row>
    <row r="21" spans="1:21" x14ac:dyDescent="0.3">
      <c r="A21" s="50"/>
      <c r="B21" s="51"/>
      <c r="C21" s="51"/>
      <c r="D21" s="51"/>
      <c r="E21" s="51"/>
      <c r="F21" s="51"/>
      <c r="G21" s="51"/>
      <c r="H21" s="51"/>
      <c r="I21" s="52"/>
    </row>
    <row r="22" spans="1:21" ht="14.4" customHeight="1" x14ac:dyDescent="0.3">
      <c r="A22" s="63" t="s">
        <v>24</v>
      </c>
      <c r="B22" s="64"/>
      <c r="C22" s="64"/>
      <c r="D22" s="64"/>
      <c r="E22" s="64"/>
      <c r="F22" s="64"/>
      <c r="G22" s="64"/>
      <c r="H22" s="64"/>
      <c r="I22" s="65"/>
    </row>
    <row r="23" spans="1:21" ht="15" customHeight="1" x14ac:dyDescent="0.3">
      <c r="A23" s="56" t="s">
        <v>50</v>
      </c>
      <c r="B23" s="57"/>
      <c r="C23" s="57"/>
      <c r="D23" s="57"/>
      <c r="E23" s="57"/>
      <c r="F23" s="57"/>
      <c r="G23" s="57"/>
      <c r="H23" s="57"/>
      <c r="I23" s="58"/>
    </row>
    <row r="24" spans="1:21" x14ac:dyDescent="0.3">
      <c r="A24" s="61" t="s">
        <v>41</v>
      </c>
      <c r="B24" s="62"/>
      <c r="C24" s="62"/>
      <c r="D24" s="62"/>
      <c r="E24" s="62"/>
      <c r="F24" s="62"/>
      <c r="G24" s="22" t="str">
        <f>IF(C19=E19,"Yes","No")</f>
        <v>Yes</v>
      </c>
      <c r="H24" s="29"/>
      <c r="I24" s="21"/>
    </row>
    <row r="25" spans="1:21" ht="14.25" customHeight="1" x14ac:dyDescent="0.3">
      <c r="A25" s="72" t="s">
        <v>40</v>
      </c>
      <c r="B25" s="73"/>
      <c r="C25" s="73"/>
      <c r="D25" s="73"/>
      <c r="E25" s="73"/>
      <c r="F25" s="73"/>
      <c r="G25" s="22" t="str">
        <f>IF(AND(E15&gt;35,E15&lt;=250),"Yes","No")</f>
        <v>Yes</v>
      </c>
      <c r="H25" s="29"/>
      <c r="I25" s="21"/>
    </row>
    <row r="26" spans="1:21" x14ac:dyDescent="0.3">
      <c r="A26" s="35" t="s">
        <v>42</v>
      </c>
      <c r="B26" s="36"/>
      <c r="C26" s="36"/>
      <c r="D26" s="36"/>
      <c r="E26" s="36"/>
      <c r="F26" s="36"/>
      <c r="G26" s="23" t="str">
        <f>IF(((SUM(E13:F16))/E19)&gt;0.7,"No","Yes")</f>
        <v>Yes</v>
      </c>
      <c r="H26" s="29"/>
      <c r="I26" s="21"/>
      <c r="M26" s="3"/>
      <c r="N26" s="4"/>
    </row>
    <row r="27" spans="1:21" ht="15" customHeight="1" x14ac:dyDescent="0.3">
      <c r="A27" s="59" t="str">
        <f>IF(AND(G25="Yes",G26="Yes",G24="Yes"),"Suitable for Acceptable Solution No.1","Unsuitable for Acceptable Solution-Engineering design required")</f>
        <v>Suitable for Acceptable Solution No.1</v>
      </c>
      <c r="B27" s="60"/>
      <c r="C27" s="60"/>
      <c r="D27" s="60"/>
      <c r="E27" s="60"/>
      <c r="F27" s="60"/>
      <c r="G27" s="60"/>
      <c r="H27" s="30"/>
      <c r="I27" s="7"/>
    </row>
    <row r="28" spans="1:21" ht="15" customHeight="1" x14ac:dyDescent="0.3">
      <c r="A28" s="20"/>
      <c r="B28" s="29"/>
      <c r="C28" s="29"/>
      <c r="D28" s="29"/>
      <c r="E28" s="29"/>
      <c r="F28" s="29"/>
      <c r="G28" s="29"/>
      <c r="H28" s="29"/>
      <c r="I28" s="21"/>
    </row>
    <row r="29" spans="1:21" ht="14.4" customHeight="1" x14ac:dyDescent="0.3">
      <c r="A29" s="63" t="s">
        <v>43</v>
      </c>
      <c r="B29" s="64"/>
      <c r="C29" s="64"/>
      <c r="D29" s="64"/>
      <c r="E29" s="64"/>
      <c r="F29" s="64"/>
      <c r="G29" s="64"/>
      <c r="H29" s="64"/>
      <c r="I29" s="65"/>
    </row>
    <row r="30" spans="1:21" ht="15" customHeight="1" x14ac:dyDescent="0.3">
      <c r="A30" s="56" t="s">
        <v>49</v>
      </c>
      <c r="B30" s="57"/>
      <c r="C30" s="57"/>
      <c r="D30" s="57"/>
      <c r="E30" s="57"/>
      <c r="F30" s="57"/>
      <c r="G30" s="57"/>
      <c r="H30" s="57"/>
      <c r="I30" s="58"/>
      <c r="U30" s="4"/>
    </row>
    <row r="31" spans="1:21" ht="15" customHeight="1" x14ac:dyDescent="0.3">
      <c r="A31" s="74" t="s">
        <v>29</v>
      </c>
      <c r="B31" s="75"/>
      <c r="C31" s="75"/>
      <c r="D31" s="75"/>
      <c r="E31" s="75"/>
      <c r="F31" s="93">
        <f>((K13-J13)*3600*1)</f>
        <v>2700</v>
      </c>
      <c r="G31" s="93"/>
      <c r="H31" s="29"/>
      <c r="I31" s="21"/>
      <c r="L31">
        <v>2000</v>
      </c>
      <c r="M31">
        <v>500</v>
      </c>
      <c r="N31">
        <v>15</v>
      </c>
      <c r="O31">
        <v>0.44</v>
      </c>
      <c r="P31">
        <v>15</v>
      </c>
      <c r="Q31">
        <v>0.44</v>
      </c>
      <c r="R31">
        <v>15</v>
      </c>
      <c r="S31">
        <v>0.44</v>
      </c>
    </row>
    <row r="32" spans="1:21" ht="15" customHeight="1" x14ac:dyDescent="0.3">
      <c r="A32" s="74" t="s">
        <v>37</v>
      </c>
      <c r="B32" s="75"/>
      <c r="C32" s="75"/>
      <c r="D32" s="75"/>
      <c r="E32" s="75"/>
      <c r="F32" s="76">
        <f>IF(AND(F31&gt;5000),"Unsuitable",IF(F31&lt;=2000,L31,IF(F31&lt;=3000,L32,IF(F31&lt;=4000,L33,IF(F31&lt;=5000,L34)))))</f>
        <v>3000</v>
      </c>
      <c r="G32" s="76"/>
      <c r="H32" s="31"/>
      <c r="I32" s="6"/>
      <c r="L32">
        <v>3000</v>
      </c>
      <c r="M32">
        <v>750</v>
      </c>
      <c r="N32">
        <v>19</v>
      </c>
      <c r="O32">
        <v>0.44</v>
      </c>
      <c r="P32">
        <v>17</v>
      </c>
      <c r="Q32">
        <v>0.44</v>
      </c>
      <c r="R32">
        <v>15</v>
      </c>
      <c r="S32">
        <v>0.44</v>
      </c>
    </row>
    <row r="33" spans="1:19" ht="15" customHeight="1" x14ac:dyDescent="0.3">
      <c r="A33" s="74" t="s">
        <v>30</v>
      </c>
      <c r="B33" s="75"/>
      <c r="C33" s="75"/>
      <c r="D33" s="75"/>
      <c r="E33" s="75"/>
      <c r="F33" s="94">
        <f>IF(B5="Timaru",VLOOKUP(F32,L31:S34,3,TRUE),IF(B5="Geraldine",VLOOKUP(F32,L31:S34,5,TRUE),IF(B5="Temuka",VLOOKUP(F32,L31:S34,7,TRUE),IF(B5="Pleasant Point",VLOOKUP(F32,L31:S34,7,TRUE)))))</f>
        <v>19</v>
      </c>
      <c r="G33" s="94"/>
      <c r="H33" s="29"/>
      <c r="I33" s="21"/>
      <c r="L33">
        <v>4000</v>
      </c>
      <c r="M33">
        <v>1000</v>
      </c>
      <c r="N33">
        <v>22</v>
      </c>
      <c r="O33">
        <v>0.46</v>
      </c>
      <c r="P33">
        <v>20</v>
      </c>
      <c r="Q33">
        <v>0.46</v>
      </c>
      <c r="R33">
        <v>19</v>
      </c>
      <c r="S33">
        <v>0.46</v>
      </c>
    </row>
    <row r="34" spans="1:19" ht="15" customHeight="1" x14ac:dyDescent="0.3">
      <c r="A34" s="74" t="s">
        <v>31</v>
      </c>
      <c r="B34" s="75"/>
      <c r="C34" s="75"/>
      <c r="D34" s="75"/>
      <c r="E34" s="75"/>
      <c r="F34" s="95">
        <f>IF(B5="Timaru",VLOOKUP(F32,L31:S34,4,TRUE),IF(B5="Geraldine",VLOOKUP(F32,L31:S34,6,TRUE),IF(B5="Temuka",VLOOKUP(F32,L31:S34,8,TRUE),IF(B5="Pleasant Point",VLOOKUP(F32,L31:S34,8,TRUE)))))</f>
        <v>0.44</v>
      </c>
      <c r="G34" s="95"/>
      <c r="H34" s="29"/>
      <c r="I34" s="21"/>
      <c r="L34">
        <v>5000</v>
      </c>
      <c r="M34">
        <v>1250</v>
      </c>
      <c r="N34">
        <v>24</v>
      </c>
      <c r="O34">
        <v>0.48</v>
      </c>
      <c r="P34">
        <v>22</v>
      </c>
      <c r="Q34">
        <v>0.5</v>
      </c>
      <c r="R34">
        <v>19</v>
      </c>
      <c r="S34">
        <v>0.48</v>
      </c>
    </row>
    <row r="35" spans="1:19" ht="15" customHeight="1" x14ac:dyDescent="0.3">
      <c r="A35" s="87" t="s">
        <v>28</v>
      </c>
      <c r="B35" s="88"/>
      <c r="C35" s="88"/>
      <c r="D35" s="88"/>
      <c r="E35" s="89"/>
      <c r="F35" s="37" t="s">
        <v>35</v>
      </c>
      <c r="G35" s="38"/>
      <c r="H35" s="29"/>
      <c r="I35" s="21"/>
    </row>
    <row r="36" spans="1:19" ht="10.8" customHeight="1" x14ac:dyDescent="0.3">
      <c r="A36" s="90"/>
      <c r="B36" s="91"/>
      <c r="C36" s="91"/>
      <c r="D36" s="91"/>
      <c r="E36" s="92"/>
      <c r="F36" s="39"/>
      <c r="G36" s="40"/>
      <c r="H36" s="29"/>
      <c r="I36" s="21"/>
      <c r="L36" t="s">
        <v>35</v>
      </c>
    </row>
    <row r="37" spans="1:19" ht="15" customHeight="1" thickBot="1" x14ac:dyDescent="0.35">
      <c r="A37" s="11"/>
      <c r="B37" s="30"/>
      <c r="C37" s="30"/>
      <c r="D37" s="30"/>
      <c r="E37" s="30"/>
      <c r="F37" s="30"/>
      <c r="G37" s="30"/>
      <c r="H37" s="30"/>
      <c r="I37" s="7"/>
      <c r="L37" t="s">
        <v>34</v>
      </c>
    </row>
    <row r="38" spans="1:19" x14ac:dyDescent="0.3">
      <c r="A38" s="13"/>
      <c r="B38" s="14"/>
      <c r="C38" s="14"/>
      <c r="D38" s="14"/>
      <c r="E38" s="14"/>
      <c r="F38" s="14"/>
      <c r="G38" s="14"/>
      <c r="H38" s="14"/>
      <c r="I38" s="15"/>
      <c r="L38" t="s">
        <v>32</v>
      </c>
    </row>
    <row r="39" spans="1:19" ht="15" customHeight="1" x14ac:dyDescent="0.3">
      <c r="A39" s="9"/>
      <c r="B39" s="32"/>
      <c r="C39" s="32"/>
      <c r="D39" s="32"/>
      <c r="E39" s="32"/>
      <c r="F39" s="32"/>
      <c r="G39" s="32"/>
      <c r="H39" s="32"/>
      <c r="I39" s="16"/>
      <c r="L39" t="s">
        <v>33</v>
      </c>
    </row>
    <row r="40" spans="1:19" ht="15" customHeight="1" x14ac:dyDescent="0.3">
      <c r="A40" s="9"/>
      <c r="B40" s="32"/>
      <c r="C40" s="32"/>
      <c r="D40" s="32"/>
      <c r="E40" s="32"/>
      <c r="F40" s="32"/>
      <c r="G40" s="32"/>
      <c r="H40" s="32"/>
      <c r="I40" s="16"/>
      <c r="L40" t="s">
        <v>16</v>
      </c>
    </row>
    <row r="41" spans="1:19" ht="15" customHeight="1" x14ac:dyDescent="0.3">
      <c r="A41" s="9"/>
      <c r="B41" s="32"/>
      <c r="C41" s="32"/>
      <c r="D41" s="32"/>
      <c r="E41" s="32"/>
      <c r="F41" s="32"/>
      <c r="G41" s="32"/>
      <c r="H41" s="32"/>
      <c r="I41" s="16"/>
    </row>
    <row r="42" spans="1:19" ht="15" customHeight="1" x14ac:dyDescent="0.3">
      <c r="A42" s="9"/>
      <c r="B42" s="32"/>
      <c r="C42" s="32"/>
      <c r="D42" s="32"/>
      <c r="E42" s="32"/>
      <c r="F42" s="32"/>
      <c r="G42" s="32"/>
      <c r="H42" s="32"/>
      <c r="I42" s="16"/>
    </row>
    <row r="43" spans="1:19" ht="15" customHeight="1" x14ac:dyDescent="0.3">
      <c r="A43" s="9"/>
      <c r="B43" s="32"/>
      <c r="C43" s="32"/>
      <c r="D43" s="32"/>
      <c r="E43" s="32"/>
      <c r="F43" s="32"/>
      <c r="G43" s="32"/>
      <c r="H43" s="32"/>
      <c r="I43" s="16"/>
    </row>
    <row r="44" spans="1:19" x14ac:dyDescent="0.3">
      <c r="A44" s="9"/>
      <c r="B44" s="32"/>
      <c r="C44" s="32"/>
      <c r="D44" s="32"/>
      <c r="E44" s="32"/>
      <c r="F44" s="32"/>
      <c r="G44" s="32"/>
      <c r="H44" s="32"/>
      <c r="I44" s="16"/>
    </row>
    <row r="45" spans="1:19" ht="15" thickBot="1" x14ac:dyDescent="0.35">
      <c r="A45" s="17"/>
      <c r="B45" s="10"/>
      <c r="C45" s="10"/>
      <c r="D45" s="10"/>
      <c r="E45" s="10"/>
      <c r="F45" s="10"/>
      <c r="G45" s="10"/>
      <c r="H45" s="10"/>
      <c r="I45" s="18"/>
    </row>
    <row r="46" spans="1:19" x14ac:dyDescent="0.3">
      <c r="A46" s="19"/>
      <c r="B46" s="19"/>
      <c r="C46" s="19"/>
      <c r="D46" s="19"/>
      <c r="E46" s="19"/>
      <c r="F46" s="19"/>
      <c r="G46" s="19"/>
      <c r="H46" s="19"/>
      <c r="I46" s="19"/>
    </row>
    <row r="47" spans="1:19" x14ac:dyDescent="0.3">
      <c r="A47" s="19"/>
      <c r="B47" s="19"/>
      <c r="C47" s="19"/>
      <c r="D47" s="19"/>
      <c r="E47" s="19"/>
      <c r="F47" s="19"/>
      <c r="G47" s="19"/>
      <c r="H47" s="19"/>
      <c r="I47" s="19"/>
    </row>
    <row r="48" spans="1:19" x14ac:dyDescent="0.3">
      <c r="A48" s="19"/>
      <c r="B48" s="19"/>
      <c r="C48" s="19"/>
      <c r="D48" s="19"/>
      <c r="E48" s="19"/>
      <c r="F48" s="19"/>
      <c r="G48" s="19"/>
      <c r="H48" s="19"/>
      <c r="I48" s="19"/>
    </row>
    <row r="49" spans="1:9" x14ac:dyDescent="0.3">
      <c r="A49" s="19"/>
      <c r="B49" s="19"/>
      <c r="C49" s="19"/>
      <c r="D49" s="19"/>
      <c r="E49" s="19"/>
      <c r="F49" s="19"/>
      <c r="G49" s="19"/>
      <c r="H49" s="19"/>
      <c r="I49" s="19"/>
    </row>
  </sheetData>
  <protectedRanges>
    <protectedRange sqref="B5:B7" name="Range1_1"/>
  </protectedRanges>
  <mergeCells count="62">
    <mergeCell ref="K11:K12"/>
    <mergeCell ref="K17:K18"/>
    <mergeCell ref="C19:D20"/>
    <mergeCell ref="E19:F20"/>
    <mergeCell ref="G19:H20"/>
    <mergeCell ref="K15:K16"/>
    <mergeCell ref="J15:J16"/>
    <mergeCell ref="J17:J18"/>
    <mergeCell ref="I19:I20"/>
    <mergeCell ref="J11:J12"/>
    <mergeCell ref="I15:I16"/>
    <mergeCell ref="I17:I18"/>
    <mergeCell ref="C17:D18"/>
    <mergeCell ref="E17:F18"/>
    <mergeCell ref="G17:H18"/>
    <mergeCell ref="A35:E36"/>
    <mergeCell ref="F35:G36"/>
    <mergeCell ref="A22:I22"/>
    <mergeCell ref="F31:G31"/>
    <mergeCell ref="A31:E31"/>
    <mergeCell ref="A23:I23"/>
    <mergeCell ref="A34:E34"/>
    <mergeCell ref="A33:E33"/>
    <mergeCell ref="F33:G33"/>
    <mergeCell ref="F34:G34"/>
    <mergeCell ref="A32:E32"/>
    <mergeCell ref="F32:G32"/>
    <mergeCell ref="A9:I9"/>
    <mergeCell ref="A11:B12"/>
    <mergeCell ref="C11:D12"/>
    <mergeCell ref="E11:F12"/>
    <mergeCell ref="G11:H12"/>
    <mergeCell ref="I11:I12"/>
    <mergeCell ref="A15:B16"/>
    <mergeCell ref="A17:B18"/>
    <mergeCell ref="C15:D16"/>
    <mergeCell ref="E15:F16"/>
    <mergeCell ref="G15:H16"/>
    <mergeCell ref="A19:B20"/>
    <mergeCell ref="A30:I30"/>
    <mergeCell ref="A27:G27"/>
    <mergeCell ref="A24:F24"/>
    <mergeCell ref="A29:I29"/>
    <mergeCell ref="A1:I2"/>
    <mergeCell ref="A25:F25"/>
    <mergeCell ref="A26:F26"/>
    <mergeCell ref="A3:I3"/>
    <mergeCell ref="A21:I21"/>
    <mergeCell ref="D5:F5"/>
    <mergeCell ref="D6:F6"/>
    <mergeCell ref="D7:F7"/>
    <mergeCell ref="A4:I4"/>
    <mergeCell ref="A10:I10"/>
    <mergeCell ref="J19:J20"/>
    <mergeCell ref="K19:K20"/>
    <mergeCell ref="A13:B14"/>
    <mergeCell ref="C13:D14"/>
    <mergeCell ref="E13:F14"/>
    <mergeCell ref="G13:H14"/>
    <mergeCell ref="I13:I14"/>
    <mergeCell ref="J13:J14"/>
    <mergeCell ref="K13:K14"/>
  </mergeCells>
  <dataValidations count="2">
    <dataValidation type="list" allowBlank="1" showInputMessage="1" showErrorMessage="1" sqref="B6" xr:uid="{C7F5FA83-E8A9-4550-B81F-67A430F5A3D8}">
      <formula1>$M$4:$M$7</formula1>
    </dataValidation>
    <dataValidation type="list" allowBlank="1" showInputMessage="1" showErrorMessage="1" sqref="B5" xr:uid="{2102B451-F278-42F9-AAC4-9B03EADE2CAD}">
      <formula1>$K$4:$K$7</formula1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4D958E-6139-47E8-8F6C-16B3623870D6}">
          <x14:formula1>
            <xm:f>Tanks!$A$2:$A$5</xm:f>
          </x14:formula1>
          <xm:sqref>F35:G36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62B3-3F7E-4C82-B210-3D75D46DF795}">
  <dimension ref="A1:B5"/>
  <sheetViews>
    <sheetView workbookViewId="0">
      <selection activeCell="I3" sqref="I3"/>
    </sheetView>
  </sheetViews>
  <sheetFormatPr defaultRowHeight="14.4" x14ac:dyDescent="0.3"/>
  <cols>
    <col min="1" max="1" width="30" customWidth="1"/>
    <col min="2" max="2" width="25.6640625" customWidth="1"/>
  </cols>
  <sheetData>
    <row r="1" spans="1:2" x14ac:dyDescent="0.3">
      <c r="A1" s="12" t="s">
        <v>38</v>
      </c>
      <c r="B1" s="12" t="s">
        <v>39</v>
      </c>
    </row>
    <row r="2" spans="1:2" ht="66" customHeight="1" x14ac:dyDescent="0.3">
      <c r="A2" s="8" t="s">
        <v>35</v>
      </c>
    </row>
    <row r="3" spans="1:2" ht="66" customHeight="1" x14ac:dyDescent="0.3">
      <c r="A3" s="8" t="s">
        <v>34</v>
      </c>
    </row>
    <row r="4" spans="1:2" ht="66" customHeight="1" x14ac:dyDescent="0.3">
      <c r="A4" s="8" t="s">
        <v>32</v>
      </c>
    </row>
    <row r="5" spans="1:2" ht="66" customHeight="1" x14ac:dyDescent="0.3">
      <c r="A5" s="8" t="s">
        <v>33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Acceptable Solution 1.0 - Tanks</vt:lpstr>
      <vt:lpstr>Tanks</vt:lpstr>
      <vt:lpstr>'Acceptable Solution 1.0 - Tanks'!Print_Area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Gonzalez Villota</dc:creator>
  <cp:lastModifiedBy>Nico Gonzalez Villota</cp:lastModifiedBy>
  <cp:lastPrinted>2026-04-17T02:06:56Z</cp:lastPrinted>
  <dcterms:created xsi:type="dcterms:W3CDTF">2024-02-07T22:24:26Z</dcterms:created>
  <dcterms:modified xsi:type="dcterms:W3CDTF">2026-04-17T02:40:54Z</dcterms:modified>
</cp:coreProperties>
</file>