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mdcgovtnz-my.sharepoint.com/personal/kevink_timdc_govt_nz/Documents/Desktop/SW Projects/Acceptable Solutions/Acceptable Solution 2 - Soakage/"/>
    </mc:Choice>
  </mc:AlternateContent>
  <xr:revisionPtr revIDLastSave="11" documentId="8_{1391414A-BBE5-46C6-A2E0-CA3FE061DDB4}" xr6:coauthVersionLast="47" xr6:coauthVersionMax="47" xr10:uidLastSave="{A19E6BF5-0934-4AA9-BB85-536F9DE644FD}"/>
  <bookViews>
    <workbookView xWindow="-108" yWindow="-108" windowWidth="23256" windowHeight="12456" xr2:uid="{5008D515-8E50-4B70-AC14-575C4DB5D71A}"/>
  </bookViews>
  <sheets>
    <sheet name="Soakpit design" sheetId="1" r:id="rId1"/>
  </sheets>
  <definedNames>
    <definedName name="_xlnm.Print_Area" localSheetId="0">'Soakpit design'!$A$1:$H$52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" l="1"/>
  <c r="C32" i="1"/>
  <c r="B46" i="1" s="1"/>
  <c r="G11" i="1"/>
  <c r="H33" i="1" s="1"/>
  <c r="M18" i="1" l="1"/>
  <c r="I18" i="1"/>
  <c r="E22" i="1" l="1"/>
  <c r="C22" i="1"/>
  <c r="G20" i="1"/>
  <c r="G18" i="1"/>
  <c r="G22" i="1" l="1"/>
  <c r="M19" i="1" l="1"/>
  <c r="J18" i="1"/>
  <c r="J20" i="1"/>
  <c r="I20" i="1"/>
  <c r="J22" i="1" l="1"/>
  <c r="I22" i="1"/>
  <c r="D27" i="1" l="1"/>
  <c r="H27" i="1" s="1"/>
  <c r="B42" i="1" s="1"/>
  <c r="A50" i="1" s="1"/>
  <c r="A52" i="1" s="1"/>
  <c r="B55" i="1" l="1"/>
  <c r="D55" i="1" s="1"/>
</calcChain>
</file>

<file path=xl/sharedStrings.xml><?xml version="1.0" encoding="utf-8"?>
<sst xmlns="http://schemas.openxmlformats.org/spreadsheetml/2006/main" count="55" uniqueCount="54">
  <si>
    <t>Ref: On-site Stormwater Management Guideline, NZWERF, 2004</t>
  </si>
  <si>
    <t>Ref: C-Values, NZBC E1</t>
  </si>
  <si>
    <t>Ref: Rainfall data, Design Rainfall Report, Opus, 2015 [include the effect of climate change to 2090]</t>
  </si>
  <si>
    <t>Rational Method used to calculate the runoff</t>
  </si>
  <si>
    <t xml:space="preserve">Location </t>
  </si>
  <si>
    <t>Timaru</t>
  </si>
  <si>
    <t>Soil Type</t>
  </si>
  <si>
    <t>ARI</t>
  </si>
  <si>
    <t>Slope adjustment</t>
  </si>
  <si>
    <t>Instensity adjustment</t>
  </si>
  <si>
    <t>Q(m3/s) Rational Method</t>
  </si>
  <si>
    <t>Vrunoff (m3)</t>
  </si>
  <si>
    <t>3. Calculate the volume of soakage for the design storm duration</t>
  </si>
  <si>
    <t>Factor of safety for soakage</t>
  </si>
  <si>
    <t>Vsoak (m3)</t>
  </si>
  <si>
    <t>Initial Surface Area Asp (m2)</t>
  </si>
  <si>
    <t>4.Calculate the volume of storage required</t>
  </si>
  <si>
    <t>Vstorage req (m3)</t>
  </si>
  <si>
    <t>5. Calculate the volume of storage available within the infiltration device</t>
  </si>
  <si>
    <t>Vstorage avail (m3)</t>
  </si>
  <si>
    <t>7. Check draw down time is less than 48 hours</t>
  </si>
  <si>
    <t>D (hr)</t>
  </si>
  <si>
    <t>Geraldine</t>
  </si>
  <si>
    <t>Temuka</t>
  </si>
  <si>
    <t>Pleasant Point</t>
  </si>
  <si>
    <t>Rainfall Intensity mm/hr</t>
  </si>
  <si>
    <t>output values, not to change</t>
  </si>
  <si>
    <t>Design event rainfall (mm)</t>
  </si>
  <si>
    <t>Groundwater below exisitng ground level (m)</t>
  </si>
  <si>
    <t>Depth (m) ds - min 1m clearance from goundwater</t>
  </si>
  <si>
    <t>1. Calculate the volume (Vrunoff) to be manage by the infiltration device</t>
  </si>
  <si>
    <t>Duration of storm Ds(hour)</t>
  </si>
  <si>
    <t>Surface types</t>
  </si>
  <si>
    <t>Pre-Development Area (m2)</t>
  </si>
  <si>
    <t>Post-Development Area (m2)</t>
  </si>
  <si>
    <t>Post-Pre development Areas (m2)</t>
  </si>
  <si>
    <t>C Values</t>
  </si>
  <si>
    <t>Pre-Dev Runoff (L/s)</t>
  </si>
  <si>
    <t>Post-Dev Runoff (L/s)</t>
  </si>
  <si>
    <t>Total Area (m2)</t>
  </si>
  <si>
    <t>Soakpit Detailed Design Procedure for Stormwater Neutrality</t>
  </si>
  <si>
    <t>Critical Storm Ds (hr)</t>
  </si>
  <si>
    <t>Void Ratio (Vr)</t>
  </si>
  <si>
    <t>Minimum Soakage Rate Sr (mm/hr)</t>
  </si>
  <si>
    <t>High Soakage</t>
  </si>
  <si>
    <t>m2</t>
  </si>
  <si>
    <t>2. Soakpit Standard Details with minimum Soakpit surface Area of 2m2</t>
  </si>
  <si>
    <t>Site Data</t>
  </si>
  <si>
    <t>Soakpit surface Area / Check Vstorage avail &gt;_ Vstorage req</t>
  </si>
  <si>
    <t>Note: This spread sheet only consists of a minimum infiltration rate of 30mm/hr and a soakpit depth of 2m, assuming groundwater is at 3m below surface level.</t>
  </si>
  <si>
    <t>x</t>
  </si>
  <si>
    <t>2m</t>
  </si>
  <si>
    <t>Pervious surface (Unsealed Roads,  Landscaped Areas, etc)</t>
  </si>
  <si>
    <t>Impervious Areas (Hardstand, Roofs,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</si>
</sst>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0" borderId="0" applyNumberFormat="0" applyFill="0" applyBorder="0" applyAlignment="0" applyProtection="0"/>
  </cellStyleXfs>
  <cellXfs count="92">
    <xf numFmtId="0" fontId="0" fillId="0" borderId="0" xfId="0"/>
    <xf numFmtId="0" fontId="0" fillId="2" borderId="2" xfId="0" applyFill="1" applyBorder="1"/>
    <xf numFmtId="0" fontId="5" fillId="2" borderId="2" xfId="0" applyFont="1" applyFill="1" applyBorder="1" applyAlignment="1">
      <alignment horizontal="left" vertical="center"/>
    </xf>
    <xf numFmtId="2" fontId="0" fillId="2" borderId="2" xfId="0" applyNumberFormat="1" applyFill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6" borderId="6" xfId="0" applyFill="1" applyBorder="1"/>
    <xf numFmtId="0" fontId="0" fillId="6" borderId="5" xfId="0" applyFill="1" applyBorder="1"/>
    <xf numFmtId="0" fontId="0" fillId="6" borderId="7" xfId="0" applyFill="1" applyBorder="1"/>
    <xf numFmtId="0" fontId="0" fillId="6" borderId="8" xfId="0" applyFill="1" applyBorder="1"/>
    <xf numFmtId="0" fontId="0" fillId="2" borderId="2" xfId="0" applyFill="1" applyBorder="1" applyAlignment="1">
      <alignment horizontal="center" vertical="center" wrapText="1"/>
    </xf>
    <xf numFmtId="0" fontId="9" fillId="6" borderId="7" xfId="0" applyFont="1" applyFill="1" applyBorder="1"/>
    <xf numFmtId="1" fontId="5" fillId="2" borderId="2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0" fillId="6" borderId="0" xfId="0" applyFill="1"/>
    <xf numFmtId="0" fontId="7" fillId="6" borderId="13" xfId="2" applyFont="1" applyFill="1" applyBorder="1"/>
    <xf numFmtId="0" fontId="2" fillId="6" borderId="0" xfId="0" applyFont="1" applyFill="1"/>
    <xf numFmtId="0" fontId="0" fillId="6" borderId="14" xfId="0" applyFill="1" applyBorder="1"/>
    <xf numFmtId="0" fontId="0" fillId="6" borderId="13" xfId="0" applyFill="1" applyBorder="1"/>
    <xf numFmtId="0" fontId="0" fillId="6" borderId="13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6" borderId="0" xfId="0" applyFont="1" applyFill="1"/>
    <xf numFmtId="0" fontId="5" fillId="6" borderId="14" xfId="0" applyFont="1" applyFill="1" applyBorder="1"/>
    <xf numFmtId="0" fontId="5" fillId="2" borderId="15" xfId="0" applyFont="1" applyFill="1" applyBorder="1" applyAlignment="1">
      <alignment horizontal="left" vertical="center"/>
    </xf>
    <xf numFmtId="0" fontId="5" fillId="6" borderId="13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0" fillId="0" borderId="13" xfId="0" applyBorder="1"/>
    <xf numFmtId="0" fontId="0" fillId="2" borderId="16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0" fillId="2" borderId="15" xfId="0" applyFill="1" applyBorder="1"/>
    <xf numFmtId="0" fontId="6" fillId="6" borderId="0" xfId="0" applyFont="1" applyFill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9" fillId="6" borderId="13" xfId="0" applyFont="1" applyFill="1" applyBorder="1"/>
    <xf numFmtId="0" fontId="9" fillId="6" borderId="0" xfId="0" applyFont="1" applyFill="1"/>
    <xf numFmtId="2" fontId="11" fillId="6" borderId="14" xfId="0" applyNumberFormat="1" applyFont="1" applyFill="1" applyBorder="1"/>
    <xf numFmtId="0" fontId="0" fillId="6" borderId="18" xfId="0" applyFill="1" applyBorder="1"/>
    <xf numFmtId="2" fontId="11" fillId="6" borderId="19" xfId="0" applyNumberFormat="1" applyFont="1" applyFill="1" applyBorder="1"/>
    <xf numFmtId="0" fontId="13" fillId="6" borderId="13" xfId="0" applyFont="1" applyFill="1" applyBorder="1"/>
    <xf numFmtId="164" fontId="0" fillId="2" borderId="20" xfId="0" applyNumberForma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4" fillId="7" borderId="5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4" fillId="7" borderId="6" xfId="0" applyFont="1" applyFill="1" applyBorder="1" applyAlignment="1">
      <alignment horizontal="left" vertical="center" wrapText="1"/>
    </xf>
    <xf numFmtId="0" fontId="5" fillId="8" borderId="17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4" fillId="7" borderId="13" xfId="0" applyFont="1" applyFill="1" applyBorder="1" applyAlignment="1">
      <alignment horizontal="left" vertical="center" wrapText="1"/>
    </xf>
    <xf numFmtId="0" fontId="4" fillId="7" borderId="14" xfId="0" applyFont="1" applyFill="1" applyBorder="1" applyAlignment="1">
      <alignment horizontal="left" vertical="center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 wrapText="1"/>
    </xf>
    <xf numFmtId="0" fontId="12" fillId="3" borderId="12" xfId="1" applyFont="1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7" borderId="13" xfId="2" applyFont="1" applyFill="1" applyBorder="1" applyAlignment="1">
      <alignment horizontal="left" vertical="center" wrapText="1"/>
    </xf>
    <xf numFmtId="0" fontId="4" fillId="7" borderId="0" xfId="2" applyFont="1" applyFill="1" applyBorder="1" applyAlignment="1">
      <alignment horizontal="left" vertical="center" wrapText="1"/>
    </xf>
    <xf numFmtId="0" fontId="4" fillId="7" borderId="14" xfId="2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8" borderId="15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3" fillId="6" borderId="13" xfId="2" applyFont="1" applyFill="1" applyBorder="1" applyAlignment="1">
      <alignment horizontal="left" vertical="center" wrapText="1"/>
    </xf>
    <xf numFmtId="0" fontId="13" fillId="6" borderId="0" xfId="2" applyFont="1" applyFill="1" applyBorder="1" applyAlignment="1">
      <alignment horizontal="left" vertical="center" wrapText="1"/>
    </xf>
    <xf numFmtId="0" fontId="13" fillId="6" borderId="14" xfId="2" applyFont="1" applyFill="1" applyBorder="1" applyAlignment="1">
      <alignment horizontal="left" vertical="center" wrapText="1"/>
    </xf>
  </cellXfs>
  <cellStyles count="3">
    <cellStyle name="Explanatory Text" xfId="2" builtinId="53"/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97BA-BC05-401C-9224-4206439387F9}">
  <dimension ref="A1:S55"/>
  <sheetViews>
    <sheetView tabSelected="1" workbookViewId="0">
      <selection activeCell="V59" sqref="V59"/>
    </sheetView>
  </sheetViews>
  <sheetFormatPr defaultRowHeight="14.4" x14ac:dyDescent="0.3"/>
  <cols>
    <col min="1" max="1" width="20.44140625" customWidth="1"/>
    <col min="2" max="2" width="12.109375" customWidth="1"/>
    <col min="3" max="3" width="10.6640625" customWidth="1"/>
    <col min="4" max="4" width="7.6640625" customWidth="1"/>
    <col min="6" max="6" width="7.44140625" customWidth="1"/>
    <col min="7" max="7" width="11" customWidth="1"/>
    <col min="8" max="8" width="7.5546875" customWidth="1"/>
    <col min="9" max="12" width="8.88671875" hidden="1" customWidth="1"/>
    <col min="13" max="13" width="10" hidden="1" customWidth="1"/>
    <col min="14" max="17" width="8.88671875" hidden="1" customWidth="1"/>
    <col min="18" max="18" width="0" hidden="1" customWidth="1"/>
    <col min="21" max="26" width="9.33203125" customWidth="1"/>
  </cols>
  <sheetData>
    <row r="1" spans="1:16" ht="19.8" x14ac:dyDescent="0.3">
      <c r="A1" s="64" t="s">
        <v>40</v>
      </c>
      <c r="B1" s="65"/>
      <c r="C1" s="65"/>
      <c r="D1" s="65"/>
      <c r="E1" s="65"/>
      <c r="F1" s="65"/>
      <c r="G1" s="65"/>
      <c r="H1" s="66"/>
    </row>
    <row r="2" spans="1:16" x14ac:dyDescent="0.3">
      <c r="A2" s="17" t="s">
        <v>0</v>
      </c>
      <c r="B2" s="18"/>
      <c r="C2" s="18"/>
      <c r="D2" s="18"/>
      <c r="E2" s="18"/>
      <c r="F2" s="18"/>
      <c r="G2" s="16"/>
      <c r="H2" s="19"/>
    </row>
    <row r="3" spans="1:16" x14ac:dyDescent="0.3">
      <c r="A3" s="17" t="s">
        <v>1</v>
      </c>
      <c r="B3" s="18"/>
      <c r="C3" s="18"/>
      <c r="D3" s="18"/>
      <c r="E3" s="18"/>
      <c r="F3" s="18"/>
      <c r="G3" s="16"/>
      <c r="H3" s="19"/>
    </row>
    <row r="4" spans="1:16" x14ac:dyDescent="0.3">
      <c r="A4" s="17" t="s">
        <v>2</v>
      </c>
      <c r="B4" s="18"/>
      <c r="C4" s="18"/>
      <c r="D4" s="18"/>
      <c r="E4" s="18"/>
      <c r="F4" s="18"/>
      <c r="G4" s="16"/>
      <c r="H4" s="19"/>
    </row>
    <row r="5" spans="1:16" x14ac:dyDescent="0.3">
      <c r="A5" s="17" t="s">
        <v>3</v>
      </c>
      <c r="B5" s="18"/>
      <c r="C5" s="18"/>
      <c r="D5" s="18"/>
      <c r="E5" s="18"/>
      <c r="F5" s="18"/>
      <c r="G5" s="16"/>
      <c r="H5" s="19"/>
    </row>
    <row r="6" spans="1:16" x14ac:dyDescent="0.3">
      <c r="A6" s="17"/>
      <c r="B6" s="18"/>
      <c r="C6" s="18"/>
      <c r="D6" s="18"/>
      <c r="E6" s="18"/>
      <c r="F6" s="18"/>
      <c r="G6" s="16"/>
      <c r="H6" s="19"/>
    </row>
    <row r="7" spans="1:16" x14ac:dyDescent="0.3">
      <c r="A7" s="89" t="s">
        <v>49</v>
      </c>
      <c r="B7" s="90"/>
      <c r="C7" s="90"/>
      <c r="D7" s="90"/>
      <c r="E7" s="90"/>
      <c r="F7" s="90"/>
      <c r="G7" s="90"/>
      <c r="H7" s="91"/>
    </row>
    <row r="8" spans="1:16" x14ac:dyDescent="0.3">
      <c r="A8" s="89"/>
      <c r="B8" s="90"/>
      <c r="C8" s="90"/>
      <c r="D8" s="90"/>
      <c r="E8" s="90"/>
      <c r="F8" s="90"/>
      <c r="G8" s="90"/>
      <c r="H8" s="91"/>
    </row>
    <row r="9" spans="1:16" x14ac:dyDescent="0.3">
      <c r="A9" s="74" t="s">
        <v>47</v>
      </c>
      <c r="B9" s="75"/>
      <c r="C9" s="75"/>
      <c r="D9" s="75"/>
      <c r="E9" s="75"/>
      <c r="F9" s="75"/>
      <c r="G9" s="75"/>
      <c r="H9" s="76"/>
    </row>
    <row r="10" spans="1:16" x14ac:dyDescent="0.3">
      <c r="A10" s="21"/>
      <c r="B10" s="22"/>
      <c r="C10" s="16"/>
      <c r="D10" s="16"/>
      <c r="E10" s="16"/>
      <c r="F10" s="16"/>
      <c r="G10" s="16"/>
      <c r="H10" s="19"/>
      <c r="O10" t="s">
        <v>5</v>
      </c>
      <c r="P10">
        <v>25</v>
      </c>
    </row>
    <row r="11" spans="1:16" ht="14.4" customHeight="1" x14ac:dyDescent="0.3">
      <c r="A11" s="23" t="s">
        <v>4</v>
      </c>
      <c r="B11" s="15" t="s">
        <v>5</v>
      </c>
      <c r="C11" s="24"/>
      <c r="D11" s="70" t="s">
        <v>25</v>
      </c>
      <c r="E11" s="70"/>
      <c r="F11" s="70"/>
      <c r="G11" s="6">
        <f>IF(B11="Timaru",25,IF(B11="Temuka",21,IF(B11="Geraldine",26,IF(B11="Pleasant Point",21))))</f>
        <v>25</v>
      </c>
      <c r="H11" s="25"/>
      <c r="O11" t="s">
        <v>23</v>
      </c>
      <c r="P11">
        <v>21</v>
      </c>
    </row>
    <row r="12" spans="1:16" ht="14.4" customHeight="1" x14ac:dyDescent="0.3">
      <c r="A12" s="26" t="s">
        <v>6</v>
      </c>
      <c r="B12" s="2" t="s">
        <v>44</v>
      </c>
      <c r="C12" s="24"/>
      <c r="D12" s="70" t="s">
        <v>8</v>
      </c>
      <c r="E12" s="70"/>
      <c r="F12" s="70"/>
      <c r="G12" s="7">
        <v>-0.05</v>
      </c>
      <c r="H12" s="25"/>
      <c r="O12" t="s">
        <v>22</v>
      </c>
      <c r="P12">
        <v>26</v>
      </c>
    </row>
    <row r="13" spans="1:16" ht="14.4" customHeight="1" x14ac:dyDescent="0.3">
      <c r="A13" s="26" t="s">
        <v>7</v>
      </c>
      <c r="B13" s="2">
        <v>10</v>
      </c>
      <c r="C13" s="24"/>
      <c r="D13" s="70" t="s">
        <v>9</v>
      </c>
      <c r="E13" s="70"/>
      <c r="F13" s="70"/>
      <c r="G13" s="7">
        <v>0.15</v>
      </c>
      <c r="H13" s="19"/>
      <c r="O13" t="s">
        <v>24</v>
      </c>
      <c r="P13">
        <v>21</v>
      </c>
    </row>
    <row r="14" spans="1:16" ht="14.4" customHeight="1" x14ac:dyDescent="0.3">
      <c r="A14" s="26" t="s">
        <v>41</v>
      </c>
      <c r="B14" s="14">
        <v>1</v>
      </c>
      <c r="C14" s="24"/>
      <c r="D14" s="71" t="s">
        <v>26</v>
      </c>
      <c r="E14" s="71"/>
      <c r="F14" s="71"/>
      <c r="G14" s="71"/>
      <c r="H14" s="19"/>
    </row>
    <row r="15" spans="1:16" x14ac:dyDescent="0.3">
      <c r="A15" s="27"/>
      <c r="B15" s="28"/>
      <c r="C15" s="24"/>
      <c r="D15" s="16"/>
      <c r="E15" s="16"/>
      <c r="F15" s="16"/>
      <c r="G15" s="16"/>
      <c r="H15" s="19"/>
    </row>
    <row r="16" spans="1:16" ht="15" customHeight="1" x14ac:dyDescent="0.3">
      <c r="A16" s="85" t="s">
        <v>32</v>
      </c>
      <c r="B16" s="86"/>
      <c r="C16" s="87" t="s">
        <v>33</v>
      </c>
      <c r="D16" s="87"/>
      <c r="E16" s="87" t="s">
        <v>34</v>
      </c>
      <c r="F16" s="87"/>
      <c r="G16" s="87" t="s">
        <v>35</v>
      </c>
      <c r="H16" s="72" t="s">
        <v>36</v>
      </c>
      <c r="I16" s="88" t="s">
        <v>37</v>
      </c>
      <c r="J16" s="84" t="s">
        <v>38</v>
      </c>
    </row>
    <row r="17" spans="1:13" ht="30" customHeight="1" x14ac:dyDescent="0.3">
      <c r="A17" s="85"/>
      <c r="B17" s="86"/>
      <c r="C17" s="87"/>
      <c r="D17" s="87"/>
      <c r="E17" s="87"/>
      <c r="F17" s="87"/>
      <c r="G17" s="87"/>
      <c r="H17" s="72"/>
      <c r="I17" s="88"/>
      <c r="J17" s="84"/>
    </row>
    <row r="18" spans="1:13" x14ac:dyDescent="0.3">
      <c r="A18" s="80" t="s">
        <v>53</v>
      </c>
      <c r="B18" s="61"/>
      <c r="C18" s="81">
        <v>0</v>
      </c>
      <c r="D18" s="81"/>
      <c r="E18" s="81">
        <v>150</v>
      </c>
      <c r="F18" s="81"/>
      <c r="G18" s="82">
        <f>E18-C18</f>
        <v>150</v>
      </c>
      <c r="H18" s="73">
        <v>0.9</v>
      </c>
      <c r="I18" s="83">
        <f>(H18*C18*($G$11)/(3600))</f>
        <v>0</v>
      </c>
      <c r="J18" s="79">
        <f>(H18*E18*($G$11)/(3600))</f>
        <v>0.9375</v>
      </c>
      <c r="M18">
        <f>(H18*(C18/10000)*G11)/360</f>
        <v>0</v>
      </c>
    </row>
    <row r="19" spans="1:13" x14ac:dyDescent="0.3">
      <c r="A19" s="80"/>
      <c r="B19" s="61"/>
      <c r="C19" s="81"/>
      <c r="D19" s="81"/>
      <c r="E19" s="81"/>
      <c r="F19" s="81"/>
      <c r="G19" s="82"/>
      <c r="H19" s="73"/>
      <c r="I19" s="83"/>
      <c r="J19" s="79"/>
      <c r="M19">
        <f>M18*1000</f>
        <v>0</v>
      </c>
    </row>
    <row r="20" spans="1:13" x14ac:dyDescent="0.3">
      <c r="A20" s="80" t="s">
        <v>52</v>
      </c>
      <c r="B20" s="61"/>
      <c r="C20" s="81">
        <v>0</v>
      </c>
      <c r="D20" s="81"/>
      <c r="E20" s="81">
        <v>100</v>
      </c>
      <c r="F20" s="81"/>
      <c r="G20" s="82">
        <f t="shared" ref="G20" si="0">E20-C20</f>
        <v>100</v>
      </c>
      <c r="H20" s="73">
        <v>0.4</v>
      </c>
      <c r="I20" s="83">
        <f t="shared" ref="I20" si="1">(H20*C20*($G$11)/(3600))</f>
        <v>0</v>
      </c>
      <c r="J20" s="79">
        <f t="shared" ref="J20" si="2">(H20*E20*($G$11)/(3600))</f>
        <v>0.27777777777777779</v>
      </c>
    </row>
    <row r="21" spans="1:13" x14ac:dyDescent="0.3">
      <c r="A21" s="80"/>
      <c r="B21" s="61"/>
      <c r="C21" s="81"/>
      <c r="D21" s="81"/>
      <c r="E21" s="81"/>
      <c r="F21" s="81"/>
      <c r="G21" s="82"/>
      <c r="H21" s="73"/>
      <c r="I21" s="83"/>
      <c r="J21" s="79"/>
    </row>
    <row r="22" spans="1:13" x14ac:dyDescent="0.3">
      <c r="A22" s="80" t="s">
        <v>39</v>
      </c>
      <c r="B22" s="61"/>
      <c r="C22" s="82">
        <f>SUM(C18:D21)</f>
        <v>0</v>
      </c>
      <c r="D22" s="82"/>
      <c r="E22" s="82">
        <f>SUM(E18:F21)</f>
        <v>250</v>
      </c>
      <c r="F22" s="82"/>
      <c r="G22" s="82">
        <f t="shared" ref="G22" si="3">E22-C22</f>
        <v>250</v>
      </c>
      <c r="H22" s="73"/>
      <c r="I22" s="83">
        <f>SUM(I18:I21)</f>
        <v>0</v>
      </c>
      <c r="J22" s="79">
        <f>SUM(J18:J21)</f>
        <v>1.2152777777777777</v>
      </c>
    </row>
    <row r="23" spans="1:13" x14ac:dyDescent="0.3">
      <c r="A23" s="80"/>
      <c r="B23" s="61"/>
      <c r="C23" s="82"/>
      <c r="D23" s="82"/>
      <c r="E23" s="82"/>
      <c r="F23" s="82"/>
      <c r="G23" s="82"/>
      <c r="H23" s="73"/>
      <c r="I23" s="83"/>
      <c r="J23" s="79"/>
    </row>
    <row r="24" spans="1:13" x14ac:dyDescent="0.3">
      <c r="A24" s="20"/>
      <c r="B24" s="16"/>
      <c r="C24" s="16"/>
      <c r="D24" s="16"/>
      <c r="E24" s="16"/>
      <c r="F24" s="16"/>
      <c r="G24" s="16"/>
      <c r="H24" s="19"/>
    </row>
    <row r="25" spans="1:13" hidden="1" x14ac:dyDescent="0.3">
      <c r="A25" s="62" t="s">
        <v>30</v>
      </c>
      <c r="B25" s="57"/>
      <c r="C25" s="57"/>
      <c r="D25" s="57"/>
      <c r="E25" s="57"/>
      <c r="F25" s="57"/>
      <c r="G25" s="57"/>
      <c r="H25" s="63"/>
    </row>
    <row r="26" spans="1:13" ht="15" hidden="1" customHeight="1" x14ac:dyDescent="0.3">
      <c r="A26" s="20"/>
      <c r="B26" s="16"/>
      <c r="C26" s="16"/>
      <c r="D26" s="16"/>
      <c r="E26" s="16"/>
      <c r="F26" s="16"/>
      <c r="G26" s="16"/>
      <c r="H26" s="19"/>
    </row>
    <row r="27" spans="1:13" hidden="1" x14ac:dyDescent="0.3">
      <c r="A27" s="67" t="s">
        <v>10</v>
      </c>
      <c r="B27" s="68"/>
      <c r="C27" s="69"/>
      <c r="D27" s="12">
        <f>(J22-I22)/1000</f>
        <v>1.2152777777777776E-3</v>
      </c>
      <c r="F27" s="77" t="s">
        <v>11</v>
      </c>
      <c r="G27" s="78"/>
      <c r="H27" s="30">
        <f>D27*3600</f>
        <v>4.3749999999999991</v>
      </c>
    </row>
    <row r="28" spans="1:13" ht="15" hidden="1" customHeight="1" x14ac:dyDescent="0.3">
      <c r="A28" s="20"/>
      <c r="B28" s="16"/>
      <c r="C28" s="16"/>
      <c r="D28" s="16"/>
      <c r="E28" s="16"/>
      <c r="F28" s="16"/>
      <c r="G28" s="16"/>
      <c r="H28" s="19"/>
    </row>
    <row r="29" spans="1:13" hidden="1" x14ac:dyDescent="0.3">
      <c r="A29" s="62" t="s">
        <v>46</v>
      </c>
      <c r="B29" s="57"/>
      <c r="C29" s="57"/>
      <c r="D29" s="57"/>
      <c r="E29" s="57"/>
      <c r="F29" s="57"/>
      <c r="G29" s="57"/>
      <c r="H29" s="63"/>
    </row>
    <row r="30" spans="1:13" hidden="1" x14ac:dyDescent="0.3">
      <c r="A30" s="20"/>
      <c r="B30" s="16"/>
      <c r="C30" s="16"/>
      <c r="D30" s="16"/>
      <c r="E30" s="16"/>
      <c r="F30" s="16"/>
      <c r="G30" s="16"/>
      <c r="H30" s="19"/>
    </row>
    <row r="31" spans="1:13" ht="24.9" hidden="1" customHeight="1" x14ac:dyDescent="0.3">
      <c r="A31" s="59" t="s">
        <v>28</v>
      </c>
      <c r="B31" s="60"/>
      <c r="C31" s="7">
        <v>3</v>
      </c>
      <c r="D31" s="31"/>
      <c r="E31" s="61" t="s">
        <v>13</v>
      </c>
      <c r="F31" s="61"/>
      <c r="G31" s="61"/>
      <c r="H31" s="32">
        <v>3</v>
      </c>
    </row>
    <row r="32" spans="1:13" ht="24.9" hidden="1" customHeight="1" x14ac:dyDescent="0.3">
      <c r="A32" s="59" t="s">
        <v>29</v>
      </c>
      <c r="B32" s="60"/>
      <c r="C32" s="7">
        <f>C31-1</f>
        <v>2</v>
      </c>
      <c r="D32" s="31"/>
      <c r="E32" s="61" t="s">
        <v>31</v>
      </c>
      <c r="F32" s="61"/>
      <c r="G32" s="61"/>
      <c r="H32" s="32">
        <v>1</v>
      </c>
    </row>
    <row r="33" spans="1:19" ht="24.9" hidden="1" customHeight="1" x14ac:dyDescent="0.3">
      <c r="A33" s="59" t="s">
        <v>15</v>
      </c>
      <c r="B33" s="60"/>
      <c r="C33" s="7">
        <v>2</v>
      </c>
      <c r="D33" s="31"/>
      <c r="E33" s="61" t="s">
        <v>27</v>
      </c>
      <c r="F33" s="61"/>
      <c r="G33" s="61"/>
      <c r="H33" s="33">
        <f>G11</f>
        <v>25</v>
      </c>
      <c r="L33" s="4"/>
      <c r="M33" s="5"/>
      <c r="N33" s="4"/>
      <c r="O33" s="4"/>
      <c r="P33" s="4"/>
      <c r="Q33" s="4"/>
      <c r="R33" s="4"/>
      <c r="S33" s="5"/>
    </row>
    <row r="34" spans="1:19" ht="24.9" hidden="1" customHeight="1" x14ac:dyDescent="0.3">
      <c r="A34" s="59" t="s">
        <v>43</v>
      </c>
      <c r="B34" s="60"/>
      <c r="C34" s="7">
        <v>50</v>
      </c>
      <c r="D34" s="31"/>
      <c r="E34" s="61" t="s">
        <v>42</v>
      </c>
      <c r="F34" s="61"/>
      <c r="G34" s="61"/>
      <c r="H34" s="32">
        <v>0.38</v>
      </c>
      <c r="L34" s="4"/>
      <c r="M34" s="5"/>
      <c r="N34" s="4"/>
      <c r="O34" s="4"/>
      <c r="P34" s="4"/>
      <c r="Q34" s="4"/>
      <c r="R34" s="4"/>
      <c r="S34" s="5"/>
    </row>
    <row r="35" spans="1:19" hidden="1" x14ac:dyDescent="0.3">
      <c r="A35" s="27"/>
      <c r="B35" s="28"/>
      <c r="C35" s="28"/>
      <c r="D35" s="34"/>
      <c r="E35" s="35"/>
      <c r="F35" s="35"/>
      <c r="G35" s="35"/>
      <c r="H35" s="36"/>
    </row>
    <row r="36" spans="1:19" ht="15" hidden="1" customHeight="1" x14ac:dyDescent="0.3">
      <c r="A36" s="62" t="s">
        <v>12</v>
      </c>
      <c r="B36" s="57"/>
      <c r="C36" s="57"/>
      <c r="D36" s="57"/>
      <c r="E36" s="57"/>
      <c r="F36" s="57"/>
      <c r="G36" s="57"/>
      <c r="H36" s="63"/>
    </row>
    <row r="37" spans="1:19" hidden="1" x14ac:dyDescent="0.3">
      <c r="A37" s="20"/>
      <c r="B37" s="16"/>
      <c r="C37" s="16"/>
      <c r="D37" s="16"/>
      <c r="E37" s="16"/>
      <c r="F37" s="16"/>
      <c r="G37" s="16"/>
      <c r="H37" s="19"/>
    </row>
    <row r="38" spans="1:19" hidden="1" x14ac:dyDescent="0.3">
      <c r="A38" s="37" t="s">
        <v>14</v>
      </c>
      <c r="B38" s="3">
        <f>(C33*(C34/(1000*H31))*H32)</f>
        <v>3.3333333333333333E-2</v>
      </c>
      <c r="C38" s="24"/>
      <c r="D38" s="16"/>
      <c r="E38" s="16"/>
      <c r="F38" s="16"/>
      <c r="G38" s="16"/>
      <c r="H38" s="19"/>
    </row>
    <row r="39" spans="1:19" hidden="1" x14ac:dyDescent="0.3">
      <c r="A39" s="20"/>
      <c r="B39" s="16"/>
      <c r="C39" s="16"/>
      <c r="D39" s="16"/>
      <c r="E39" s="16"/>
      <c r="F39" s="16"/>
      <c r="G39" s="16"/>
      <c r="H39" s="19"/>
    </row>
    <row r="40" spans="1:19" ht="15" hidden="1" customHeight="1" x14ac:dyDescent="0.3">
      <c r="A40" s="62" t="s">
        <v>16</v>
      </c>
      <c r="B40" s="57"/>
      <c r="C40" s="57"/>
      <c r="D40" s="57"/>
      <c r="E40" s="57"/>
      <c r="F40" s="57"/>
      <c r="G40" s="57"/>
      <c r="H40" s="63"/>
    </row>
    <row r="41" spans="1:19" hidden="1" x14ac:dyDescent="0.3">
      <c r="A41" s="20"/>
      <c r="B41" s="16"/>
      <c r="C41" s="16"/>
      <c r="D41" s="16"/>
      <c r="E41" s="16"/>
      <c r="F41" s="16"/>
      <c r="G41" s="16"/>
      <c r="H41" s="19"/>
    </row>
    <row r="42" spans="1:19" ht="14.4" hidden="1" customHeight="1" x14ac:dyDescent="0.3">
      <c r="A42" s="37" t="s">
        <v>17</v>
      </c>
      <c r="B42" s="3">
        <f>H27-B38</f>
        <v>4.3416666666666659</v>
      </c>
      <c r="C42" s="16"/>
      <c r="D42" s="38"/>
      <c r="E42" s="38"/>
      <c r="F42" s="38"/>
      <c r="G42" s="38"/>
      <c r="H42" s="39"/>
    </row>
    <row r="43" spans="1:19" hidden="1" x14ac:dyDescent="0.3">
      <c r="A43" s="29"/>
      <c r="C43" s="16"/>
      <c r="D43" s="38"/>
      <c r="E43" s="38"/>
      <c r="F43" s="38"/>
      <c r="G43" s="38"/>
      <c r="H43" s="39"/>
    </row>
    <row r="44" spans="1:19" ht="15" hidden="1" customHeight="1" x14ac:dyDescent="0.3">
      <c r="A44" s="62" t="s">
        <v>18</v>
      </c>
      <c r="B44" s="57"/>
      <c r="C44" s="57"/>
      <c r="D44" s="57"/>
      <c r="E44" s="57"/>
      <c r="F44" s="57"/>
      <c r="G44" s="57"/>
      <c r="H44" s="63"/>
    </row>
    <row r="45" spans="1:19" hidden="1" x14ac:dyDescent="0.3">
      <c r="A45" s="20"/>
      <c r="B45" s="16"/>
      <c r="C45" s="16"/>
      <c r="D45" s="16"/>
      <c r="E45" s="16"/>
      <c r="F45" s="16"/>
      <c r="G45" s="16"/>
      <c r="H45" s="19"/>
    </row>
    <row r="46" spans="1:19" ht="14.4" hidden="1" customHeight="1" x14ac:dyDescent="0.3">
      <c r="A46" s="37" t="s">
        <v>19</v>
      </c>
      <c r="B46" s="1">
        <f>C32*C33*H34</f>
        <v>1.52</v>
      </c>
      <c r="C46" s="38"/>
      <c r="D46" s="16"/>
      <c r="E46" s="40"/>
      <c r="F46" s="40"/>
      <c r="G46" s="41"/>
      <c r="H46" s="42"/>
    </row>
    <row r="47" spans="1:19" hidden="1" x14ac:dyDescent="0.3">
      <c r="A47" s="43"/>
      <c r="B47" s="38"/>
      <c r="C47" s="16"/>
      <c r="D47" s="16"/>
      <c r="E47" s="34"/>
      <c r="F47" s="40"/>
      <c r="G47" s="44"/>
      <c r="H47" s="45"/>
    </row>
    <row r="48" spans="1:19" ht="15" customHeight="1" x14ac:dyDescent="0.3">
      <c r="A48" s="62" t="s">
        <v>48</v>
      </c>
      <c r="B48" s="57"/>
      <c r="C48" s="57"/>
      <c r="D48" s="57"/>
      <c r="E48" s="57"/>
      <c r="F48" s="57"/>
      <c r="G48" s="57"/>
      <c r="H48" s="63"/>
    </row>
    <row r="49" spans="1:8" x14ac:dyDescent="0.3">
      <c r="A49" s="20"/>
      <c r="B49" s="16"/>
      <c r="C49" s="16"/>
      <c r="D49" s="16"/>
      <c r="E49" s="16"/>
      <c r="F49" s="16"/>
      <c r="G49" s="16"/>
      <c r="H49" s="19"/>
    </row>
    <row r="50" spans="1:8" x14ac:dyDescent="0.3">
      <c r="A50" s="51" t="str">
        <f>IF(B46&gt;B42,"OK for standard Soakpit  2sqm x 2m deep","Soakpit Surface Area Asp(m2) to meet Volume of storage required")</f>
        <v>Soakpit Surface Area Asp(m2) to meet Volume of storage required</v>
      </c>
      <c r="B50" s="16"/>
      <c r="C50" s="47"/>
      <c r="D50" s="16"/>
      <c r="E50" s="16"/>
      <c r="F50" s="16"/>
      <c r="G50" s="16"/>
      <c r="H50" s="48"/>
    </row>
    <row r="51" spans="1:8" x14ac:dyDescent="0.3">
      <c r="A51" s="46"/>
      <c r="B51" s="16"/>
      <c r="C51" s="47"/>
      <c r="D51" s="16"/>
      <c r="E51" s="16"/>
      <c r="F51" s="16"/>
      <c r="G51" s="16"/>
      <c r="H51" s="48"/>
    </row>
    <row r="52" spans="1:8" ht="15" thickBot="1" x14ac:dyDescent="0.35">
      <c r="A52" s="52">
        <f>IF(A50="OK for standard Soakpit  2sqm x 2m deep",2,(C33*B42)/(B46))</f>
        <v>5.712719298245613</v>
      </c>
      <c r="B52" s="53" t="s">
        <v>45</v>
      </c>
      <c r="C52" s="54" t="s">
        <v>50</v>
      </c>
      <c r="D52" s="55" t="s">
        <v>51</v>
      </c>
      <c r="E52" s="49"/>
      <c r="F52" s="49"/>
      <c r="G52" s="49"/>
      <c r="H52" s="50"/>
    </row>
    <row r="53" spans="1:8" ht="15" hidden="1" customHeight="1" x14ac:dyDescent="0.3">
      <c r="A53" s="56" t="s">
        <v>20</v>
      </c>
      <c r="B53" s="57"/>
      <c r="C53" s="57"/>
      <c r="D53" s="57"/>
      <c r="E53" s="57"/>
      <c r="F53" s="57"/>
      <c r="G53" s="57"/>
      <c r="H53" s="58"/>
    </row>
    <row r="54" spans="1:8" hidden="1" x14ac:dyDescent="0.3">
      <c r="A54" s="9"/>
      <c r="B54" s="16"/>
      <c r="C54" s="16"/>
      <c r="D54" s="16"/>
      <c r="E54" s="16"/>
      <c r="F54" s="16"/>
      <c r="G54" s="16"/>
      <c r="H54" s="8"/>
    </row>
    <row r="55" spans="1:8" hidden="1" x14ac:dyDescent="0.3">
      <c r="A55" s="1" t="s">
        <v>21</v>
      </c>
      <c r="B55" s="1">
        <f>(B42/((C34/(H31*1000)*A52)))</f>
        <v>45.6</v>
      </c>
      <c r="C55" s="10"/>
      <c r="D55" s="13" t="str">
        <f>IF(B55&gt;48,"Check","OK")</f>
        <v>OK</v>
      </c>
      <c r="E55" s="10"/>
      <c r="F55" s="10"/>
      <c r="G55" s="10"/>
      <c r="H55" s="11"/>
    </row>
  </sheetData>
  <mergeCells count="52">
    <mergeCell ref="A7:H8"/>
    <mergeCell ref="I22:I23"/>
    <mergeCell ref="J22:J23"/>
    <mergeCell ref="A22:B23"/>
    <mergeCell ref="C22:D23"/>
    <mergeCell ref="E22:F23"/>
    <mergeCell ref="G22:G23"/>
    <mergeCell ref="H22:H23"/>
    <mergeCell ref="A20:B21"/>
    <mergeCell ref="C20:D21"/>
    <mergeCell ref="E20:F21"/>
    <mergeCell ref="I20:I21"/>
    <mergeCell ref="J20:J21"/>
    <mergeCell ref="G20:G21"/>
    <mergeCell ref="H20:H21"/>
    <mergeCell ref="J16:J17"/>
    <mergeCell ref="A18:B19"/>
    <mergeCell ref="C18:D19"/>
    <mergeCell ref="E18:F19"/>
    <mergeCell ref="I18:I19"/>
    <mergeCell ref="J18:J19"/>
    <mergeCell ref="A16:B17"/>
    <mergeCell ref="C16:D17"/>
    <mergeCell ref="E16:F17"/>
    <mergeCell ref="G16:G17"/>
    <mergeCell ref="G18:G19"/>
    <mergeCell ref="I16:I17"/>
    <mergeCell ref="A1:H1"/>
    <mergeCell ref="A40:H40"/>
    <mergeCell ref="A36:H36"/>
    <mergeCell ref="A44:H44"/>
    <mergeCell ref="A27:C27"/>
    <mergeCell ref="D13:F13"/>
    <mergeCell ref="D14:G14"/>
    <mergeCell ref="H16:H17"/>
    <mergeCell ref="H18:H19"/>
    <mergeCell ref="A9:H9"/>
    <mergeCell ref="A25:H25"/>
    <mergeCell ref="A29:H29"/>
    <mergeCell ref="D11:F11"/>
    <mergeCell ref="D12:F12"/>
    <mergeCell ref="F27:G27"/>
    <mergeCell ref="A53:H53"/>
    <mergeCell ref="A31:B31"/>
    <mergeCell ref="A32:B32"/>
    <mergeCell ref="A33:B33"/>
    <mergeCell ref="A34:B34"/>
    <mergeCell ref="E32:G32"/>
    <mergeCell ref="E31:G31"/>
    <mergeCell ref="E33:G33"/>
    <mergeCell ref="E34:G34"/>
    <mergeCell ref="A48:H48"/>
  </mergeCells>
  <dataValidations count="2">
    <dataValidation type="list" allowBlank="1" showInputMessage="1" showErrorMessage="1" sqref="B11" xr:uid="{33002BA9-32D9-4B17-B668-843C14549750}">
      <formula1>$O$10:$O$13</formula1>
    </dataValidation>
    <dataValidation type="list" allowBlank="1" showInputMessage="1" showErrorMessage="1" sqref="H47" xr:uid="{9CF7A3B5-820E-4962-AF05-F857D386D620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Soakpit design</vt:lpstr>
      <vt:lpstr>'Soakpit design'!Print_Area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 Gonzalez Villota</dc:creator>
  <cp:lastModifiedBy>Kevin Kemp</cp:lastModifiedBy>
  <cp:lastPrinted>2024-06-26T21:40:28Z</cp:lastPrinted>
  <dcterms:created xsi:type="dcterms:W3CDTF">2024-01-31T20:41:01Z</dcterms:created>
  <dcterms:modified xsi:type="dcterms:W3CDTF">2026-04-16T12:04:05Z</dcterms:modified>
</cp:coreProperties>
</file>